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แบบกรอกข้อมูล" sheetId="1" r:id="rId1"/>
  </sheets>
  <definedNames/>
  <calcPr fullCalcOnLoad="1"/>
</workbook>
</file>

<file path=xl/sharedStrings.xml><?xml version="1.0" encoding="utf-8"?>
<sst xmlns="http://schemas.openxmlformats.org/spreadsheetml/2006/main" count="451" uniqueCount="276">
  <si>
    <t>แบบกำหนดภาระงานของคณาจารย์ประจำ</t>
  </si>
  <si>
    <t>มหาวิทยาลัยเทคโนโลยีราชมงคลศรีวิชัย</t>
  </si>
  <si>
    <t>ชื่อ-สกุล</t>
  </si>
  <si>
    <t>รหัสวิชา</t>
  </si>
  <si>
    <t>ชื่อวิชา</t>
  </si>
  <si>
    <t>ภาระงานสอน</t>
  </si>
  <si>
    <t>เกณฑ์ที่กำหนด</t>
  </si>
  <si>
    <t>ภาระงาน</t>
  </si>
  <si>
    <t>ชั่วโมง/สัปดาห์</t>
  </si>
  <si>
    <t>หน่วยกิต</t>
  </si>
  <si>
    <t>นักศึกษา</t>
  </si>
  <si>
    <t>จำนวน</t>
  </si>
  <si>
    <t>การเตรียมสอน</t>
  </si>
  <si>
    <t>การสอน</t>
  </si>
  <si>
    <t>การวัดและประเมินผล</t>
  </si>
  <si>
    <t>รวม</t>
  </si>
  <si>
    <t>การฝึกปฏิบัติ</t>
  </si>
  <si>
    <t>0.067 x จำนวนคนที่เพิ่มขึ้น</t>
  </si>
  <si>
    <t>ชั่วโมง</t>
  </si>
  <si>
    <t>1 ชม/1 ชม. ทำงาน</t>
  </si>
  <si>
    <t xml:space="preserve">                 สาขา</t>
  </si>
  <si>
    <t xml:space="preserve">       1. ภาระงานด้านการสอน</t>
  </si>
  <si>
    <t>กรอกข้อมูลในช่องสีฟ้า</t>
  </si>
  <si>
    <t xml:space="preserve">               1.3 การฝึกงาน/สอน, นิเทศงาน/สอน  สหกิจศึกษา ในระดับต่ำกว่าปริญญาตรีและระดับปริญญาตรี</t>
  </si>
  <si>
    <t>งาน /กิจกรรม</t>
  </si>
  <si>
    <t>การควบคุมดูแล</t>
  </si>
  <si>
    <t>การประเมินผล</t>
  </si>
  <si>
    <t>การเป็นผู้ประสานงาน</t>
  </si>
  <si>
    <t>ไม่เกิน 30 ชม./ภาคการศึกษา</t>
  </si>
  <si>
    <t>ไม่เกิน 15 ชม./ภาคการศึกษา</t>
  </si>
  <si>
    <t>รวม ภาระงาน 1.3</t>
  </si>
  <si>
    <t xml:space="preserve">               1.4 การสัมมนา นักศึกษา</t>
  </si>
  <si>
    <t>เรื่อง</t>
  </si>
  <si>
    <t>การเป็นผู้สอนรายวิชาสัมมนา</t>
  </si>
  <si>
    <t>0.5 ชม./สป.</t>
  </si>
  <si>
    <t>รวม ภาระงาน 1.4</t>
  </si>
  <si>
    <t>การเป็นอาจารย์ที่ปรึกษา เรื่องสัมมนาของนักศึกษา</t>
  </si>
  <si>
    <t>การเป็นอาจารย์ที่ปรึกษาหลัก</t>
  </si>
  <si>
    <t>การเป็นอาจารย์ที่ปรึกษาร่วม</t>
  </si>
  <si>
    <t>การเป็นผู้สอนรายวิชาปัญหาพิเศษ/โครงงาน</t>
  </si>
  <si>
    <t>จำนวนโครงการ/เรื่อง</t>
  </si>
  <si>
    <t>2 ชม./สป/โครงการ/หน่วยกิต</t>
  </si>
  <si>
    <t>1 ชม./สป/โครงการ/หน่วยกิต</t>
  </si>
  <si>
    <t>1 ชม./โครงการ</t>
  </si>
  <si>
    <t>1.5 ชม./ชม.การปฏิบัติงาน</t>
  </si>
  <si>
    <t>การเป็นกรรมการพิจารณาโครงร่างและสอบ</t>
  </si>
  <si>
    <t>รวม ภาระงาน 1.5</t>
  </si>
  <si>
    <t xml:space="preserve">       2. ภาระงานที่ปรากฏเป็นผลงานทางวิชาการ</t>
  </si>
  <si>
    <t xml:space="preserve">               2.1 งานวิจัย</t>
  </si>
  <si>
    <t>ผู้บริหารโครงการชุดวิจัย</t>
  </si>
  <si>
    <t>9 ชม./สป./เรื่อง</t>
  </si>
  <si>
    <t>3 ชม./สป./เรื่อง</t>
  </si>
  <si>
    <t>รวม ภาระงาน 2.1</t>
  </si>
  <si>
    <t xml:space="preserve">               2.2  การเรียบเรียงตำราและหนังสือ</t>
  </si>
  <si>
    <t>งาน/กิจกรรม</t>
  </si>
  <si>
    <t>การเรียบเรียงตำรา/หนังสือ</t>
  </si>
  <si>
    <t>เล่ม</t>
  </si>
  <si>
    <t>ตำรา เรื่อง</t>
  </si>
  <si>
    <t>หนังสือ เรื่อง</t>
  </si>
  <si>
    <t>40 ชม./เรื่อง</t>
  </si>
  <si>
    <t>60 ชม./เรื่อง</t>
  </si>
  <si>
    <t>80 ชม./เรื่อง</t>
  </si>
  <si>
    <t>120 ชม./เรื่อง</t>
  </si>
  <si>
    <t>ตีพิมพ์ในวารสารระดับชาติ ที่ไม่อยู่ในฐานข้อมูล สกอ./สกว.</t>
  </si>
  <si>
    <t>ตีพิมพ์ในวารสารระดับชาติ ที่อยู่ในฐานข้อมูล สกอ./สกว.</t>
  </si>
  <si>
    <t>ตีพิมพ์ในวารสารระดับนานาชาติ ไม่อยู่ในฐานข้อมูล สกอ./ISI/Pubmed/ไม่มี IF</t>
  </si>
  <si>
    <t>ตีพิมพ์ในวารสารระดับนานาชาติ อยู่ในฐานข้อมูล สกอ./ISI/Pubmed/มี IF</t>
  </si>
  <si>
    <t>รวม ภาระงาน 2.2</t>
  </si>
  <si>
    <t xml:space="preserve">               2.3  บทความและเอกสารทางวิชาการ</t>
  </si>
  <si>
    <t>รวม ภาระงาน 2.3.1</t>
  </si>
  <si>
    <t>2.3.1 ผลงานวิจัย บทความวิจัยที่ตีพิมพ์ในวารสาร</t>
  </si>
  <si>
    <t>2.3.2  บทความปริทัศน์ ที่ได้รับการตีพิมพ์ในวารสาร</t>
  </si>
  <si>
    <t>20 ชม./เรื่อง</t>
  </si>
  <si>
    <t>ตีพิมพ์บความปริทัศน์ในวารสารระดับชาติ ที่ไม่ได้รับเชิญ</t>
  </si>
  <si>
    <t>ตีพิมพ์บความปริทัศน์ในวารสารระดับชาติ ที่ได้รับเชิญ</t>
  </si>
  <si>
    <t>ตีพิมพ์บความปริทัศน์ในวารสารระดับนานาชาติ ที่ไม่ได้รับเชิญ</t>
  </si>
  <si>
    <t>ตีพิมพ์บความปริทัศน์ในวารสารระดับนานาชาติ ที่ได้รับเชิญ</t>
  </si>
  <si>
    <t>การตีพิมพ์/วารสาร</t>
  </si>
  <si>
    <t>รวม ภาระงาน 2.3.2</t>
  </si>
  <si>
    <t>รวม ภาระงาน 2.3.3</t>
  </si>
  <si>
    <t>10 ชม./เรื่อง</t>
  </si>
  <si>
    <t>นำเสนอผลงานวิจัย ภาคโปสเตอร์ ในที่ประชุมวิชาการระดับชาติ</t>
  </si>
  <si>
    <t>นำเสนอผลงานวิจัย ภาคโปสเตอร์ ในที่ประชุมวิชาการระดับนานาชาติ</t>
  </si>
  <si>
    <t>นำเสนอผลงานวิจัย ภาคบรรยาย ในที่ประชุมวิชาการระดับชาติ</t>
  </si>
  <si>
    <t>นำเสนอผลงานวิจัย ภาคบรรยาย ในที่ประชุมวิชาการระดับนานาชาติ</t>
  </si>
  <si>
    <t>ตีพิมพ์เรื่องเต็ม เอกสารประกอบการประชุมวิชาการในประเทศ</t>
  </si>
  <si>
    <t>ตีพิมพ์เรื่องเต็ม เอกสารประกอบการประชุมวิชาการต่างประเทศ</t>
  </si>
  <si>
    <t xml:space="preserve">       3. ภาระงานด้านบริการทางวิชาการ</t>
  </si>
  <si>
    <t>3.1 การเป็นวิทยากร</t>
  </si>
  <si>
    <t>2.3.3  ผลงานวิจัยที่นำเสนอในที่ประชุมทางวิชาการ</t>
  </si>
  <si>
    <t>ประเภทของวิทยากร</t>
  </si>
  <si>
    <t>รวม ภาระงาน 3.1</t>
  </si>
  <si>
    <t>3.2 การเป็นกรรมการต่างๆ</t>
  </si>
  <si>
    <t>ประเภทของการปฏิบัติงาน</t>
  </si>
  <si>
    <t>ครั้ง</t>
  </si>
  <si>
    <t xml:space="preserve">               1.5 การเป็นที่ปรึกษา โครงการ ปัญหาพิเศษ หัวข้อเฉพาะทาง ศิลปนิพนธ์ ภาคนิพนธ์ ระดับปริญญาตรี</t>
  </si>
  <si>
    <t>รวม ภาระงาน 3.3</t>
  </si>
  <si>
    <t>รวม ภาระงาน 3.2</t>
  </si>
  <si>
    <t>3.3 การจัดทำ เผยแพร่บทความทางวิชาการในลักษณะอื่นๆ</t>
  </si>
  <si>
    <t>บรรณาธิการ วารสารทางวิชาการระดับชาติที่ไม่ได้รับการรับรอง</t>
  </si>
  <si>
    <t>บรรณาธิการ วารสารทางวิชาการระดับชาติที่ได้รับการรับรอง</t>
  </si>
  <si>
    <t>กองบรรณาธิการ วารสารทางวิชาการระดับชาติที่ไม่ได้รับการรับรอง</t>
  </si>
  <si>
    <t>กองบรรณาธิการ วารสารทางวิชาการระดับชาติที่ได้รับการรับรอง</t>
  </si>
  <si>
    <t>บรรณาธิการ วารสารทางวิชาการระดับนานาชาติ</t>
  </si>
  <si>
    <t>กองบรรณาธิการ วารสารทางวิชาการระดับนานาชาติ</t>
  </si>
  <si>
    <t>เรื่อง/ฉบับ</t>
  </si>
  <si>
    <t>5 ชม./เรื่อง</t>
  </si>
  <si>
    <t>3 ชม./สป/ฉบับ</t>
  </si>
  <si>
    <t>1.5 ชม./สป/ฉบับ</t>
  </si>
  <si>
    <t>6 ชม./สป/ฉบับ</t>
  </si>
  <si>
    <t>10 ชม./สป/ฉบับ</t>
  </si>
  <si>
    <t>5 ชม./สป/ฉบับ</t>
  </si>
  <si>
    <t>รวม ภาระงาน 3.4</t>
  </si>
  <si>
    <t>3.4 การจัดประชุม อบรม สัมมนาและประชุมวิชาการ</t>
  </si>
  <si>
    <t>ประเภทการจัดประชุม อบรม สัมมนา</t>
  </si>
  <si>
    <t>การจัดประชุมวิชาการในประเทศ</t>
  </si>
  <si>
    <t>การจัดประชุมวิชาการระดับนานาชาติ</t>
  </si>
  <si>
    <t>40 ชม./ครั้ง</t>
  </si>
  <si>
    <t>80 ชม./ครั้ง</t>
  </si>
  <si>
    <t>60 ชม./ครั้ง</t>
  </si>
  <si>
    <t>120 ชม./ครั้ง</t>
  </si>
  <si>
    <t>30 ชม./ครั้ง</t>
  </si>
  <si>
    <t>3.5 การให้บริการทางวิชาการในฐานะผู้เชี่ยวชาญ</t>
  </si>
  <si>
    <t>ประเภทการให้บริการทางวิชาการ</t>
  </si>
  <si>
    <t>หน่วย</t>
  </si>
  <si>
    <t>ของงาน</t>
  </si>
  <si>
    <t>รวม ภาระงาน 3.5</t>
  </si>
  <si>
    <t>ที่ปรึกษาผลงานทางวิชาการ</t>
  </si>
  <si>
    <t>ที่ปรึกษางานวิชาชีพ</t>
  </si>
  <si>
    <t>การพิจารณาบทความตีพิมพ์ในวารสารในประเทศ</t>
  </si>
  <si>
    <t>การพิจารณาบทความตีพิมพ์ในวารสารต่างประเทศ</t>
  </si>
  <si>
    <t>การพิจารณาตำรา หนังสือ รายงานวิจัยฉบับสมบูรณ์</t>
  </si>
  <si>
    <t>การพิจารณาข้อเสนอโครงการ</t>
  </si>
  <si>
    <t>การประเมินเพื่อการขอรับการแต่งตั้งเป็นผู้ช่วยศาสตราจารย์</t>
  </si>
  <si>
    <t>การประเมินเพื่อการขอรับการแต่งตั้งเป็นรองศาสตราจารย์</t>
  </si>
  <si>
    <t>การเป็นที่ปรึกษาหน่วยงานของรัฐ/กลุ่มชุมชน/ท้องถิ่น</t>
  </si>
  <si>
    <t>งานวิเคราะห์ ทดสอบ ที่ไม่ได้รับค่าตอบแทน</t>
  </si>
  <si>
    <t>งานออกแบบ การก่อสร้าง การซ่อมแซม</t>
  </si>
  <si>
    <t>1 ชม./1 ชม.ปฏิบัติงาน</t>
  </si>
  <si>
    <t>3 ชม./1 บทความ</t>
  </si>
  <si>
    <t>5 ชม./1 บทความ</t>
  </si>
  <si>
    <t>10 ชม./เล่ม</t>
  </si>
  <si>
    <t>2 ชม./โครงการ</t>
  </si>
  <si>
    <t>5 ชม./1 ราย</t>
  </si>
  <si>
    <t>10 ชม./1 ราย</t>
  </si>
  <si>
    <t>15 ชม./1 ราย</t>
  </si>
  <si>
    <t>ไม่เกิน 7 ชม./ภาคการศึกษา</t>
  </si>
  <si>
    <t>2 ชม./1 ชม.ปฏิบัติงาน</t>
  </si>
  <si>
    <t>การจัดนิทรรศการทางวิชาการ</t>
  </si>
  <si>
    <t>ประเภทของผลงาน</t>
  </si>
  <si>
    <t>อนุสิทธิบัติในประเทศ</t>
  </si>
  <si>
    <t>สิทธิบัติในประเทศ</t>
  </si>
  <si>
    <t>สิทธิบัตรต่างประเทศ</t>
  </si>
  <si>
    <t>รวม ภาระงาน 2.3.4</t>
  </si>
  <si>
    <t>100 ชม./เรื่อง</t>
  </si>
  <si>
    <t>150 ชม./เรื่อง</t>
  </si>
  <si>
    <t>200 ชม./เรื่อง</t>
  </si>
  <si>
    <t>300 ชม./เรื่อง</t>
  </si>
  <si>
    <t>รวมภาระงานด้านที่ 3 การบริการทางวิชาการ</t>
  </si>
  <si>
    <t>การปฏิบัติงานตามคำเชิญของหน่วยงานภายนอก (ได้รับอนุมัติจากคณะฯ แล้ว)</t>
  </si>
  <si>
    <t>การประเมินเพื่อการขอรับการแต่งตั้งเป็นศาสตราจารย์</t>
  </si>
  <si>
    <t xml:space="preserve">       4. ภาระงานด้านการทะนุบำรุงศิลปวัฒนธรรมและสิ่งแวดล้อม</t>
  </si>
  <si>
    <t>การจัดโครงการ/เข้าร่วมกิจกรรม</t>
  </si>
  <si>
    <t>การจัดโครงการหรือกิจกรรมทางด้านทะนุบำรุงศิปวัฒนธรรมและสิ่งแวดล้อม</t>
  </si>
  <si>
    <t>15 ชม./โครงการ</t>
  </si>
  <si>
    <t xml:space="preserve">       5. ภาระงานด้านพัฒนานักศึกษา งานที่ได้รับแต่งตั้งให้ดำรงตำแหน่งและงานที่ได้รับมอบหมายอื่นๆ</t>
  </si>
  <si>
    <t>รวม ภาระงาน 4</t>
  </si>
  <si>
    <t>5.1 งานด้านพัฒนานักศึกษา</t>
  </si>
  <si>
    <t>ลักษณะงาน</t>
  </si>
  <si>
    <t>อาจารย์ที่ปรึกษากิจกรรมนักศึกษา</t>
  </si>
  <si>
    <t>อาจารย์ที่ปรึกษาด้านกีฬาและนันทนาการ</t>
  </si>
  <si>
    <t>รวม ภาระงาน 5.1</t>
  </si>
  <si>
    <t>1 ชม./สป.</t>
  </si>
  <si>
    <t>1.5 ชม./สป.</t>
  </si>
  <si>
    <t>2 ชม./สป.</t>
  </si>
  <si>
    <t>รวม ภาระงาน 5.2</t>
  </si>
  <si>
    <t>ชุดของ</t>
  </si>
  <si>
    <t>การเป็น</t>
  </si>
  <si>
    <t>ประธานกรรมการ</t>
  </si>
  <si>
    <t>กรรมการ, เลขานุการ</t>
  </si>
  <si>
    <t>5 ชม./สป.</t>
  </si>
  <si>
    <t>2.5 ชม./สป.</t>
  </si>
  <si>
    <t>5.3 งานสภาคณาจารย์</t>
  </si>
  <si>
    <t>กรรมการ/ตำแหน่ง</t>
  </si>
  <si>
    <t>ตำแหน่ง</t>
  </si>
  <si>
    <t>ประธานสภาคณาจารย์</t>
  </si>
  <si>
    <t>รองประธานสภาคณาจารย์</t>
  </si>
  <si>
    <t>ตัวแทนสภาคณาจารย์</t>
  </si>
  <si>
    <t>10 ชม./สป.</t>
  </si>
  <si>
    <t>รวม ภาระงาน 5.3</t>
  </si>
  <si>
    <t>รวม ภาระงาน 5.4</t>
  </si>
  <si>
    <t>5.4 งานที่ได้รับมอบหมายอื่นๆ</t>
  </si>
  <si>
    <t>ลักษณะภาระงาน 5 ด้าน</t>
  </si>
  <si>
    <t xml:space="preserve">                 ภาคการศึกษาที่</t>
  </si>
  <si>
    <t xml:space="preserve">         ปีการศึกษา</t>
  </si>
  <si>
    <t xml:space="preserve">การดำเนินงานวิจัย </t>
  </si>
  <si>
    <t>สัดส่วน</t>
  </si>
  <si>
    <t>% การสอน (กรณีมีผู้สอนร่วม)</t>
  </si>
  <si>
    <t>1.5 ชม./ชม.การสอน/สป.</t>
  </si>
  <si>
    <t>รวม ภาระงานด้านที่ 1  ภาระด้านการสอน</t>
  </si>
  <si>
    <t>รวมภาระงานด้านที่ 2 ผลงานทางวิชาการ</t>
  </si>
  <si>
    <t>การเผยแพร่บทความทางวิชาการ ผ่านสื่อต่างๆ (วิทยุ, โทรทัศน์, สิ่งพิมพ์, เวปไซต์)</t>
  </si>
  <si>
    <t>การออกให้บริการพัฒนาชุมชน (คณะฯอนุมัติแล้ว)</t>
  </si>
  <si>
    <t>การเข้าร่วมกิจกรรมทางด้านทะนุบำรุงศิปวัฒนธรรมและสิ่งแวดล้อม</t>
  </si>
  <si>
    <t>อาจารย์ที่ปรึกษาชมรม/สโมสรนักศึกษา (ได้รับแต่งตั้งถูกต้อง)</t>
  </si>
  <si>
    <t>อาจารย์ที่ปรึกษาด้านแนะแนวนักศึกษา</t>
  </si>
  <si>
    <t>อาจารย์ที่ปรึกษาด้านพัฒนาวินัยนักศึกษา</t>
  </si>
  <si>
    <t>งานหัวหน้าศูนย์</t>
  </si>
  <si>
    <t>งานกรรมการควบคุมงานก่อสร้าง, กรรมการตรวจรับงานก่อสร้าง (ตามคำสั่งแต่งตั้ง)</t>
  </si>
  <si>
    <t xml:space="preserve"> -------/----------/---------</t>
  </si>
  <si>
    <t>อาจารย์ที่ปรึกษาทั่วไป (อาจารย์ที่ปรึกษานักศึกษา)</t>
  </si>
  <si>
    <t>2.3.4  ผลงานทางวิชาการในลักษณะอื่น</t>
  </si>
  <si>
    <t>ครั้งที่ 1</t>
  </si>
  <si>
    <t>ครั้งที่ 2</t>
  </si>
  <si>
    <t>ครั้งที่ 3</t>
  </si>
  <si>
    <t>โครงการที่ 1</t>
  </si>
  <si>
    <t>โครงการที่ 2</t>
  </si>
  <si>
    <t>โครงการที่ 3</t>
  </si>
  <si>
    <t>% การมี</t>
  </si>
  <si>
    <t>ส่วนร่วม</t>
  </si>
  <si>
    <t>โครงการ</t>
  </si>
  <si>
    <t>ชั่วโมงการเข้าร่วมกิจกรรม</t>
  </si>
  <si>
    <t xml:space="preserve">(% การมีส่วนร่วม หาจาก </t>
  </si>
  <si>
    <t xml:space="preserve">การจัดอบรมและสัมมนา ในประเทศ </t>
  </si>
  <si>
    <t xml:space="preserve">การจัดอบรมและสัมมนา ระดับนานาชาติ </t>
  </si>
  <si>
    <t xml:space="preserve">งานกรรมการฝ่ายต่างๆ (บริหาร, วิชาการ, พัฒนานักศึกษา) </t>
  </si>
  <si>
    <t xml:space="preserve">งานหัวหน้าหน่วยต่างๆ </t>
  </si>
  <si>
    <t>งานมอบหมาย (มีคำสั่งหรือคำสั่งแต่งตั้ง ของทางราชการ)</t>
  </si>
  <si>
    <t>งานกรรมการตามคำสั่งมหาวิทยาลัยฯ/วิทยาเขต/คณะ</t>
  </si>
  <si>
    <t>ทั้งหมด ในแต่ละโครงการ)</t>
  </si>
  <si>
    <t xml:space="preserve">   รวมภาระงานด้านที่ 5   พัฒนานักศึกษาและงานมอบหมายอื่นๆ</t>
  </si>
  <si>
    <t>งานกรรมการโครงการต่างๆ ที่มิใช่โครงการทางด้านที่ 3 และ 4</t>
  </si>
  <si>
    <t xml:space="preserve">               1.2 งานภาคปฏิบัติ ระดับปริญญาตรี (ยกเว้นรายวิชาโครงงาน, ปัญหาพิเศษ, สัมมนา,ฝึกงาน)</t>
  </si>
  <si>
    <t xml:space="preserve">งานกรรมการเปิดซอง, ตรวจรับครุภัณฑ์ </t>
  </si>
  <si>
    <t xml:space="preserve">100/บุคคลที่ร่วมจัดอบรม </t>
  </si>
  <si>
    <t>สัมมนา ทั้งหมด ในแต่ละครั้ง)</t>
  </si>
  <si>
    <t>100/บุคคลที่ร่วมจัดโครงการ</t>
  </si>
  <si>
    <t>1 ชม./เวลาบรรยายหรือปฏิบัติ 1 ชม.</t>
  </si>
  <si>
    <t>3 ชม./ครั้ง (ไม่เกิน 4 ครั้ง/ภาคการศึกษา)</t>
  </si>
  <si>
    <t>การจัดทำ/การเผยแพร่บทความทางวิชาการ</t>
  </si>
  <si>
    <t>1 ชม./คน/ภาคการศึกษา (ไม่เกิน 15 คน)</t>
  </si>
  <si>
    <t>ชั่วโมงสอน</t>
  </si>
  <si>
    <t>การวิจัย(%)</t>
  </si>
  <si>
    <t>งานวิจัย (*ต้องอยู่ในระยะเวลาของข้อเสนอโครงการ)</t>
  </si>
  <si>
    <t>งานวิจัย* เรื่องที่ 1</t>
  </si>
  <si>
    <t>งานวิจัย* เรื่องที่ 2</t>
  </si>
  <si>
    <t>งานวิจัย* เรื่องที่ 3</t>
  </si>
  <si>
    <t>234 ชม./เล่ม/ภาคการศึกษา</t>
  </si>
  <si>
    <t>สัดส่วนของ</t>
  </si>
  <si>
    <t>ผลงาน(%)</t>
  </si>
  <si>
    <t xml:space="preserve">การนำเสนอผลงานวิจัย </t>
  </si>
  <si>
    <t>อนุสิทธิบัติต่างประเทศ</t>
  </si>
  <si>
    <t>ได้รับเชิญจากหน่วยงานภายในและภายนอก และได้รับอนุมัติจากคณะฯ แล้ว</t>
  </si>
  <si>
    <t>การให้บริการทางวิชาการ ในลักษณะเป็นที่ปรึกษา ไม่ได้รับค่าตอบแทน</t>
  </si>
  <si>
    <t>การให้บริการทางวิชาการ ในลักษณะเป็นที่ปรึกษา ได้รับค่าตอบแทน</t>
  </si>
  <si>
    <t>1 ชม./1 ชม.เข้าร่วมกิจกรรม</t>
  </si>
  <si>
    <t>1 ชม./สป. /(1 ชุดกรรมการ)</t>
  </si>
  <si>
    <t>1 ชม./สป. /(1 หน่วย)</t>
  </si>
  <si>
    <t>1 ชม./(1 ครั้ง)</t>
  </si>
  <si>
    <t>1 ชม./(1 คำสั่ง)</t>
  </si>
  <si>
    <t xml:space="preserve">รวม ภาระงาน 1.2 </t>
  </si>
  <si>
    <t xml:space="preserve">                  ตำแหน่งทางวิชาการ</t>
  </si>
  <si>
    <t>6 ชม./สป./หน่วยของงาน</t>
  </si>
  <si>
    <t xml:space="preserve">  รวมภาระงานทั้ง 5 ด้าน</t>
  </si>
  <si>
    <t>งานเลขานุการคณะ</t>
  </si>
  <si>
    <t>10 ชม./สป./หน่วยของงาน</t>
  </si>
  <si>
    <t>5.2 งานของผู้ปฏิบัติหน้าที่เป็นกรรมการตามที่กำหนดไว้ใน พรบ.มหาวิทยาลัยเทคโนโลยีราชมงคล พ.ศ. 2548</t>
  </si>
  <si>
    <t xml:space="preserve">     คือ กรรมการสภามหาวิทยาลัย/กรรมการสภาวิชาการ/กรรมการประจำวิทยาเขต/กรรมการส่งเสริมกิจการวิทยาเขต </t>
  </si>
  <si>
    <t xml:space="preserve">      และกรรมการประจำคณะ/วิทยาลัย/สถาบัน</t>
  </si>
  <si>
    <t>(......................................)</t>
  </si>
  <si>
    <t>คณะอุตสาหกรรมเกษตร</t>
  </si>
  <si>
    <t>ตั้งแต่ 1  เมษายน  - 30 กันยายน 56</t>
  </si>
  <si>
    <t>นิเทศฝึกงานภายนอก</t>
  </si>
  <si>
    <r>
      <t xml:space="preserve">                1.1 งานสอนบรรยาย ระดับปริญญาตรี </t>
    </r>
    <r>
      <rPr>
        <b/>
        <u val="single"/>
        <sz val="10"/>
        <rFont val="EucrosiaUPC"/>
        <family val="1"/>
      </rPr>
      <t>(ยกเว้นรายวิชาโครงงาน, ปัญหาพิเศษ, สัมมนา,ฝึกงาน)</t>
    </r>
  </si>
  <si>
    <t xml:space="preserve">รวม ภาระงาน 1.1 </t>
  </si>
  <si>
    <t>รวมภาระงานด้านที่ 4 ทะนุบำรุงศิลปวัฒนธรรม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</si>
</sst>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_-;\-* #,##0.0000_-;_-* &quot;-&quot;????_-;_-@_-"/>
  </numFmts>
  <fonts count="66">
    <font>
      <sz val="10"/>
      <name val="Arial"/>
      <family val="0"/>
    </font>
    <font>
      <sz val="12"/>
      <name val="EucrosiaUPC"/>
      <family val="1"/>
    </font>
    <font>
      <b/>
      <sz val="18"/>
      <name val="EucrosiaUPC"/>
      <family val="1"/>
    </font>
    <font>
      <sz val="16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8"/>
      <name val="Arial"/>
      <family val="0"/>
    </font>
    <font>
      <b/>
      <u val="single"/>
      <sz val="14"/>
      <name val="EucrosiaUPC"/>
      <family val="1"/>
    </font>
    <font>
      <b/>
      <sz val="14"/>
      <color indexed="9"/>
      <name val="EucrosiaUPC"/>
      <family val="1"/>
    </font>
    <font>
      <b/>
      <sz val="16"/>
      <name val="EucrosiaUPC"/>
      <family val="1"/>
    </font>
    <font>
      <b/>
      <sz val="14"/>
      <color indexed="12"/>
      <name val="EucrosiaUPC"/>
      <family val="1"/>
    </font>
    <font>
      <b/>
      <sz val="16"/>
      <color indexed="9"/>
      <name val="Eucrosi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EucrosiaUPC"/>
      <family val="1"/>
    </font>
    <font>
      <b/>
      <sz val="12"/>
      <color indexed="9"/>
      <name val="Eucros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0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0"/>
      <color indexed="9"/>
      <name val="EucrosiaUPC"/>
      <family val="1"/>
    </font>
    <font>
      <sz val="10"/>
      <color indexed="9"/>
      <name val="EucrosiaUPC"/>
      <family val="1"/>
    </font>
    <font>
      <sz val="10"/>
      <color indexed="10"/>
      <name val="EucrosiaUPC"/>
      <family val="1"/>
    </font>
    <font>
      <b/>
      <i/>
      <sz val="10"/>
      <name val="EucrosiaUPC"/>
      <family val="1"/>
    </font>
    <font>
      <i/>
      <sz val="10"/>
      <name val="EucrosiaUPC"/>
      <family val="1"/>
    </font>
    <font>
      <b/>
      <u val="single"/>
      <sz val="11"/>
      <name val="EucrosiaUPC"/>
      <family val="1"/>
    </font>
    <font>
      <sz val="11"/>
      <name val="EucrosiaUPC"/>
      <family val="1"/>
    </font>
    <font>
      <b/>
      <sz val="11"/>
      <name val="EucrosiaUPC"/>
      <family val="1"/>
    </font>
    <font>
      <b/>
      <sz val="11"/>
      <color indexed="9"/>
      <name val="EucrosiaUPC"/>
      <family val="1"/>
    </font>
    <font>
      <sz val="11"/>
      <color indexed="9"/>
      <name val="EucrosiaUPC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43" fontId="8" fillId="34" borderId="13" xfId="38" applyFont="1" applyFill="1" applyBorder="1" applyAlignment="1">
      <alignment/>
    </xf>
    <xf numFmtId="0" fontId="1" fillId="0" borderId="0" xfId="0" applyFont="1" applyFill="1" applyAlignment="1">
      <alignment/>
    </xf>
    <xf numFmtId="43" fontId="11" fillId="34" borderId="0" xfId="0" applyNumberFormat="1" applyFont="1" applyFill="1" applyAlignment="1">
      <alignment/>
    </xf>
    <xf numFmtId="43" fontId="10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5" fillId="34" borderId="12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17" fontId="1" fillId="0" borderId="0" xfId="0" applyNumberFormat="1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3" fontId="36" fillId="0" borderId="0" xfId="0" applyNumberFormat="1" applyFont="1" applyFill="1" applyAlignment="1">
      <alignment/>
    </xf>
    <xf numFmtId="0" fontId="35" fillId="0" borderId="0" xfId="0" applyFont="1" applyAlignment="1" applyProtection="1">
      <alignment horizontal="center"/>
      <protection locked="0"/>
    </xf>
    <xf numFmtId="0" fontId="35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36" fillId="36" borderId="0" xfId="0" applyFont="1" applyFill="1" applyAlignment="1">
      <alignment horizontal="left"/>
    </xf>
    <xf numFmtId="0" fontId="38" fillId="36" borderId="0" xfId="0" applyFont="1" applyFill="1" applyAlignment="1">
      <alignment/>
    </xf>
    <xf numFmtId="0" fontId="35" fillId="37" borderId="14" xfId="0" applyFont="1" applyFill="1" applyBorder="1" applyAlignment="1">
      <alignment horizontal="center" vertical="center"/>
    </xf>
    <xf numFmtId="0" fontId="35" fillId="37" borderId="15" xfId="0" applyFont="1" applyFill="1" applyBorder="1" applyAlignment="1">
      <alignment horizontal="center"/>
    </xf>
    <xf numFmtId="0" fontId="35" fillId="37" borderId="14" xfId="0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35" fillId="37" borderId="18" xfId="0" applyFont="1" applyFill="1" applyBorder="1" applyAlignment="1">
      <alignment horizontal="center"/>
    </xf>
    <xf numFmtId="0" fontId="35" fillId="37" borderId="17" xfId="0" applyFont="1" applyFill="1" applyBorder="1" applyAlignment="1">
      <alignment horizontal="center"/>
    </xf>
    <xf numFmtId="0" fontId="35" fillId="37" borderId="19" xfId="0" applyFont="1" applyFill="1" applyBorder="1" applyAlignment="1">
      <alignment horizontal="center"/>
    </xf>
    <xf numFmtId="0" fontId="34" fillId="33" borderId="14" xfId="0" applyFont="1" applyFill="1" applyBorder="1" applyAlignment="1" applyProtection="1">
      <alignment vertical="center"/>
      <protection locked="0"/>
    </xf>
    <xf numFmtId="49" fontId="34" fillId="33" borderId="14" xfId="0" applyNumberFormat="1" applyFont="1" applyFill="1" applyBorder="1" applyAlignment="1" applyProtection="1">
      <alignment vertical="center"/>
      <protection locked="0"/>
    </xf>
    <xf numFmtId="0" fontId="34" fillId="0" borderId="13" xfId="0" applyFont="1" applyBorder="1" applyAlignment="1">
      <alignment/>
    </xf>
    <xf numFmtId="0" fontId="34" fillId="33" borderId="13" xfId="0" applyFont="1" applyFill="1" applyBorder="1" applyAlignment="1" applyProtection="1">
      <alignment/>
      <protection locked="0"/>
    </xf>
    <xf numFmtId="0" fontId="34" fillId="38" borderId="13" xfId="0" applyFont="1" applyFill="1" applyBorder="1" applyAlignment="1">
      <alignment/>
    </xf>
    <xf numFmtId="0" fontId="0" fillId="0" borderId="20" xfId="0" applyFont="1" applyBorder="1" applyAlignment="1" applyProtection="1">
      <alignment vertical="center"/>
      <protection locked="0"/>
    </xf>
    <xf numFmtId="0" fontId="34" fillId="0" borderId="14" xfId="0" applyFont="1" applyBorder="1" applyAlignment="1">
      <alignment/>
    </xf>
    <xf numFmtId="0" fontId="34" fillId="38" borderId="14" xfId="0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34" fillId="38" borderId="16" xfId="0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15" xfId="0" applyFont="1" applyBorder="1" applyAlignment="1">
      <alignment/>
    </xf>
    <xf numFmtId="0" fontId="39" fillId="0" borderId="13" xfId="0" applyFont="1" applyFill="1" applyBorder="1" applyAlignment="1">
      <alignment horizontal="right"/>
    </xf>
    <xf numFmtId="0" fontId="40" fillId="0" borderId="16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34" borderId="18" xfId="0" applyFont="1" applyFill="1" applyBorder="1" applyAlignment="1">
      <alignment horizontal="left"/>
    </xf>
    <xf numFmtId="0" fontId="36" fillId="34" borderId="17" xfId="0" applyFont="1" applyFill="1" applyBorder="1" applyAlignment="1">
      <alignment horizontal="right"/>
    </xf>
    <xf numFmtId="2" fontId="36" fillId="34" borderId="17" xfId="0" applyNumberFormat="1" applyFont="1" applyFill="1" applyBorder="1" applyAlignment="1">
      <alignment horizontal="right"/>
    </xf>
    <xf numFmtId="0" fontId="35" fillId="37" borderId="21" xfId="0" applyFont="1" applyFill="1" applyBorder="1" applyAlignment="1">
      <alignment horizontal="center"/>
    </xf>
    <xf numFmtId="0" fontId="35" fillId="37" borderId="22" xfId="0" applyFont="1" applyFill="1" applyBorder="1" applyAlignment="1">
      <alignment/>
    </xf>
    <xf numFmtId="0" fontId="35" fillId="37" borderId="17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34" fillId="0" borderId="14" xfId="0" applyFont="1" applyBorder="1" applyAlignment="1">
      <alignment vertical="center"/>
    </xf>
    <xf numFmtId="0" fontId="34" fillId="0" borderId="12" xfId="0" applyFont="1" applyBorder="1" applyAlignment="1">
      <alignment/>
    </xf>
    <xf numFmtId="0" fontId="34" fillId="38" borderId="13" xfId="0" applyFont="1" applyFill="1" applyBorder="1" applyAlignment="1">
      <alignment horizontal="center"/>
    </xf>
    <xf numFmtId="0" fontId="34" fillId="0" borderId="16" xfId="0" applyFont="1" applyBorder="1" applyAlignment="1">
      <alignment/>
    </xf>
    <xf numFmtId="0" fontId="34" fillId="38" borderId="12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5" fillId="0" borderId="13" xfId="0" applyFont="1" applyFill="1" applyBorder="1" applyAlignment="1">
      <alignment horizontal="right"/>
    </xf>
    <xf numFmtId="0" fontId="35" fillId="0" borderId="13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5" borderId="0" xfId="0" applyFont="1" applyFill="1" applyAlignment="1">
      <alignment/>
    </xf>
    <xf numFmtId="0" fontId="43" fillId="37" borderId="14" xfId="0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center"/>
    </xf>
    <xf numFmtId="0" fontId="43" fillId="37" borderId="17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42" fillId="33" borderId="13" xfId="0" applyFont="1" applyFill="1" applyBorder="1" applyAlignment="1" applyProtection="1">
      <alignment/>
      <protection locked="0"/>
    </xf>
    <xf numFmtId="0" fontId="42" fillId="38" borderId="13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2" fillId="0" borderId="14" xfId="0" applyFont="1" applyBorder="1" applyAlignment="1">
      <alignment vertic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3" fillId="37" borderId="21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  <xf numFmtId="0" fontId="43" fillId="37" borderId="21" xfId="0" applyFont="1" applyFill="1" applyBorder="1" applyAlignment="1">
      <alignment horizontal="center" vertical="center"/>
    </xf>
    <xf numFmtId="0" fontId="43" fillId="37" borderId="21" xfId="0" applyFont="1" applyFill="1" applyBorder="1" applyAlignment="1" applyProtection="1">
      <alignment horizontal="center"/>
      <protection locked="0"/>
    </xf>
    <xf numFmtId="0" fontId="46" fillId="37" borderId="22" xfId="0" applyFont="1" applyFill="1" applyBorder="1" applyAlignment="1">
      <alignment vertical="center"/>
    </xf>
    <xf numFmtId="0" fontId="46" fillId="37" borderId="18" xfId="0" applyFont="1" applyFill="1" applyBorder="1" applyAlignment="1">
      <alignment vertical="center"/>
    </xf>
    <xf numFmtId="0" fontId="46" fillId="37" borderId="19" xfId="0" applyFont="1" applyFill="1" applyBorder="1" applyAlignment="1">
      <alignment vertical="center"/>
    </xf>
    <xf numFmtId="0" fontId="43" fillId="37" borderId="17" xfId="0" applyFont="1" applyFill="1" applyBorder="1" applyAlignment="1">
      <alignment horizontal="center" vertical="center"/>
    </xf>
    <xf numFmtId="0" fontId="43" fillId="37" borderId="22" xfId="0" applyFont="1" applyFill="1" applyBorder="1" applyAlignment="1">
      <alignment horizontal="center" vertical="center"/>
    </xf>
    <xf numFmtId="0" fontId="43" fillId="37" borderId="22" xfId="0" applyFont="1" applyFill="1" applyBorder="1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vertical="center"/>
      <protection locked="0"/>
    </xf>
    <xf numFmtId="0" fontId="42" fillId="33" borderId="12" xfId="0" applyFont="1" applyFill="1" applyBorder="1" applyAlignment="1" applyProtection="1">
      <alignment vertical="center"/>
      <protection locked="0"/>
    </xf>
    <xf numFmtId="0" fontId="42" fillId="0" borderId="13" xfId="0" applyFont="1" applyBorder="1" applyAlignment="1">
      <alignment vertical="center"/>
    </xf>
    <xf numFmtId="0" fontId="42" fillId="33" borderId="22" xfId="0" applyFont="1" applyFill="1" applyBorder="1" applyAlignment="1" applyProtection="1">
      <alignment vertical="center"/>
      <protection locked="0"/>
    </xf>
    <xf numFmtId="0" fontId="42" fillId="38" borderId="17" xfId="0" applyFont="1" applyFill="1" applyBorder="1" applyAlignment="1" applyProtection="1">
      <alignment/>
      <protection/>
    </xf>
    <xf numFmtId="2" fontId="42" fillId="38" borderId="19" xfId="0" applyNumberFormat="1" applyFont="1" applyFill="1" applyBorder="1" applyAlignment="1" applyProtection="1">
      <alignment/>
      <protection/>
    </xf>
    <xf numFmtId="0" fontId="42" fillId="0" borderId="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2" fontId="42" fillId="38" borderId="12" xfId="0" applyNumberFormat="1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vertical="center"/>
      <protection locked="0"/>
    </xf>
    <xf numFmtId="0" fontId="42" fillId="38" borderId="13" xfId="0" applyFont="1" applyFill="1" applyBorder="1" applyAlignment="1" applyProtection="1">
      <alignment/>
      <protection/>
    </xf>
    <xf numFmtId="0" fontId="44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43" fontId="44" fillId="34" borderId="12" xfId="38" applyFont="1" applyFill="1" applyBorder="1" applyAlignment="1">
      <alignment/>
    </xf>
    <xf numFmtId="2" fontId="42" fillId="0" borderId="0" xfId="0" applyNumberFormat="1" applyFont="1" applyAlignment="1">
      <alignment/>
    </xf>
    <xf numFmtId="0" fontId="47" fillId="0" borderId="16" xfId="0" applyFont="1" applyBorder="1" applyAlignment="1">
      <alignment horizontal="center" vertical="center"/>
    </xf>
    <xf numFmtId="0" fontId="43" fillId="37" borderId="13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33" borderId="12" xfId="0" applyFont="1" applyFill="1" applyBorder="1" applyAlignment="1" applyProtection="1">
      <alignment/>
      <protection locked="0"/>
    </xf>
    <xf numFmtId="0" fontId="42" fillId="38" borderId="0" xfId="0" applyFont="1" applyFill="1" applyAlignment="1">
      <alignment/>
    </xf>
    <xf numFmtId="0" fontId="46" fillId="0" borderId="12" xfId="0" applyFont="1" applyBorder="1" applyAlignment="1">
      <alignment horizontal="left" vertical="center"/>
    </xf>
    <xf numFmtId="2" fontId="42" fillId="38" borderId="13" xfId="0" applyNumberFormat="1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43" fontId="44" fillId="36" borderId="12" xfId="0" applyNumberFormat="1" applyFont="1" applyFill="1" applyBorder="1" applyAlignment="1">
      <alignment/>
    </xf>
    <xf numFmtId="0" fontId="42" fillId="35" borderId="0" xfId="0" applyFont="1" applyFill="1" applyAlignment="1">
      <alignment/>
    </xf>
    <xf numFmtId="0" fontId="42" fillId="0" borderId="0" xfId="0" applyFont="1" applyFill="1" applyAlignment="1">
      <alignment/>
    </xf>
    <xf numFmtId="0" fontId="46" fillId="37" borderId="13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2" fillId="38" borderId="13" xfId="0" applyFont="1" applyFill="1" applyBorder="1" applyAlignment="1" applyProtection="1">
      <alignment/>
      <protection locked="0"/>
    </xf>
    <xf numFmtId="0" fontId="42" fillId="38" borderId="10" xfId="0" applyFont="1" applyFill="1" applyBorder="1" applyAlignment="1" applyProtection="1">
      <alignment/>
      <protection locked="0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0" xfId="0" applyFont="1" applyBorder="1" applyAlignment="1">
      <alignment vertical="center"/>
    </xf>
    <xf numFmtId="0" fontId="42" fillId="33" borderId="10" xfId="0" applyFont="1" applyFill="1" applyBorder="1" applyAlignment="1" applyProtection="1">
      <alignment/>
      <protection locked="0"/>
    </xf>
    <xf numFmtId="0" fontId="42" fillId="0" borderId="17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5" fillId="34" borderId="12" xfId="0" applyFont="1" applyFill="1" applyBorder="1" applyAlignment="1">
      <alignment/>
    </xf>
    <xf numFmtId="0" fontId="42" fillId="0" borderId="13" xfId="0" applyFont="1" applyBorder="1" applyAlignment="1">
      <alignment horizontal="right"/>
    </xf>
    <xf numFmtId="0" fontId="42" fillId="33" borderId="13" xfId="0" applyFont="1" applyFill="1" applyBorder="1" applyAlignment="1" applyProtection="1">
      <alignment horizontal="center"/>
      <protection locked="0"/>
    </xf>
    <xf numFmtId="0" fontId="44" fillId="34" borderId="22" xfId="0" applyFont="1" applyFill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3" fillId="37" borderId="22" xfId="0" applyFont="1" applyFill="1" applyBorder="1" applyAlignment="1">
      <alignment horizontal="center" vertical="center"/>
    </xf>
    <xf numFmtId="0" fontId="46" fillId="0" borderId="19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Border="1" applyAlignment="1">
      <alignment/>
    </xf>
    <xf numFmtId="188" fontId="44" fillId="0" borderId="0" xfId="38" applyNumberFormat="1" applyFont="1" applyFill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38" borderId="13" xfId="0" applyFont="1" applyFill="1" applyBorder="1" applyAlignment="1" applyProtection="1">
      <alignment horizontal="right"/>
      <protection/>
    </xf>
    <xf numFmtId="0" fontId="42" fillId="38" borderId="14" xfId="0" applyFont="1" applyFill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33" borderId="13" xfId="0" applyFont="1" applyFill="1" applyBorder="1" applyAlignment="1" applyProtection="1">
      <alignment horizontal="right"/>
      <protection locked="0"/>
    </xf>
    <xf numFmtId="0" fontId="42" fillId="38" borderId="20" xfId="0" applyFont="1" applyFill="1" applyBorder="1" applyAlignment="1">
      <alignment horizontal="left"/>
    </xf>
    <xf numFmtId="0" fontId="42" fillId="38" borderId="17" xfId="0" applyFont="1" applyFill="1" applyBorder="1" applyAlignment="1">
      <alignment horizontal="left"/>
    </xf>
    <xf numFmtId="0" fontId="42" fillId="0" borderId="17" xfId="0" applyFont="1" applyBorder="1" applyAlignment="1">
      <alignment/>
    </xf>
    <xf numFmtId="0" fontId="42" fillId="0" borderId="22" xfId="0" applyFont="1" applyBorder="1" applyAlignment="1">
      <alignment horizontal="left"/>
    </xf>
    <xf numFmtId="195" fontId="44" fillId="34" borderId="12" xfId="38" applyNumberFormat="1" applyFont="1" applyFill="1" applyBorder="1" applyAlignment="1">
      <alignment/>
    </xf>
    <xf numFmtId="0" fontId="43" fillId="37" borderId="23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left"/>
    </xf>
    <xf numFmtId="0" fontId="42" fillId="0" borderId="14" xfId="0" applyFont="1" applyBorder="1" applyAlignment="1">
      <alignment horizontal="center"/>
    </xf>
    <xf numFmtId="0" fontId="42" fillId="38" borderId="12" xfId="0" applyFont="1" applyFill="1" applyBorder="1" applyAlignment="1" applyProtection="1">
      <alignment horizontal="right"/>
      <protection locked="0"/>
    </xf>
    <xf numFmtId="0" fontId="42" fillId="33" borderId="12" xfId="0" applyFont="1" applyFill="1" applyBorder="1" applyAlignment="1" applyProtection="1">
      <alignment horizontal="right"/>
      <protection locked="0"/>
    </xf>
    <xf numFmtId="0" fontId="42" fillId="0" borderId="2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4" xfId="0" applyFont="1" applyBorder="1" applyAlignment="1">
      <alignment horizontal="center"/>
    </xf>
    <xf numFmtId="0" fontId="43" fillId="37" borderId="13" xfId="0" applyFont="1" applyFill="1" applyBorder="1" applyAlignment="1">
      <alignment horizontal="left"/>
    </xf>
    <xf numFmtId="0" fontId="42" fillId="37" borderId="13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 applyProtection="1">
      <alignment/>
      <protection locked="0"/>
    </xf>
    <xf numFmtId="0" fontId="43" fillId="0" borderId="18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88" fontId="44" fillId="0" borderId="12" xfId="38" applyNumberFormat="1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2" xfId="0" applyFont="1" applyBorder="1" applyAlignment="1">
      <alignment/>
    </xf>
    <xf numFmtId="188" fontId="44" fillId="34" borderId="12" xfId="38" applyNumberFormat="1" applyFont="1" applyFill="1" applyBorder="1" applyAlignment="1">
      <alignment/>
    </xf>
    <xf numFmtId="187" fontId="44" fillId="34" borderId="12" xfId="38" applyNumberFormat="1" applyFont="1" applyFill="1" applyBorder="1" applyAlignment="1">
      <alignment/>
    </xf>
    <xf numFmtId="43" fontId="42" fillId="38" borderId="13" xfId="38" applyNumberFormat="1" applyFont="1" applyFill="1" applyBorder="1" applyAlignment="1">
      <alignment/>
    </xf>
    <xf numFmtId="43" fontId="42" fillId="38" borderId="13" xfId="38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2" fillId="0" borderId="0" xfId="0" applyFont="1" applyAlignment="1" applyProtection="1">
      <alignment horizontal="center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10.00390625" style="1" customWidth="1"/>
    <col min="2" max="2" width="18.28125" style="1" customWidth="1"/>
    <col min="3" max="3" width="19.140625" style="1" customWidth="1"/>
    <col min="4" max="4" width="12.7109375" style="1" customWidth="1"/>
    <col min="5" max="5" width="9.7109375" style="1" customWidth="1"/>
    <col min="6" max="6" width="9.28125" style="1" customWidth="1"/>
    <col min="7" max="7" width="16.00390625" style="1" customWidth="1"/>
    <col min="8" max="9" width="9.140625" style="1" customWidth="1"/>
    <col min="10" max="10" width="13.57421875" style="1" bestFit="1" customWidth="1"/>
    <col min="11" max="16384" width="9.140625" style="1" customWidth="1"/>
  </cols>
  <sheetData>
    <row r="1" spans="1:7" s="2" customFormat="1" ht="21.75" customHeight="1">
      <c r="A1" s="35" t="s">
        <v>0</v>
      </c>
      <c r="B1" s="35"/>
      <c r="C1" s="35"/>
      <c r="D1" s="35"/>
      <c r="E1" s="35"/>
      <c r="F1" s="35"/>
      <c r="G1" s="35"/>
    </row>
    <row r="2" spans="1:7" s="2" customFormat="1" ht="21.75" customHeight="1">
      <c r="A2" s="35" t="s">
        <v>1</v>
      </c>
      <c r="B2" s="35"/>
      <c r="C2" s="35"/>
      <c r="D2" s="35"/>
      <c r="E2" s="35"/>
      <c r="F2" s="35"/>
      <c r="G2" s="35"/>
    </row>
    <row r="3" spans="1:5" s="2" customFormat="1" ht="21.75" customHeight="1">
      <c r="A3" s="2" t="s">
        <v>193</v>
      </c>
      <c r="C3" s="17">
        <v>1</v>
      </c>
      <c r="D3" s="5" t="s">
        <v>194</v>
      </c>
      <c r="E3" s="14">
        <v>2556</v>
      </c>
    </row>
    <row r="4" spans="1:7" s="2" customFormat="1" ht="21.75" customHeight="1">
      <c r="A4" s="34" t="s">
        <v>270</v>
      </c>
      <c r="B4" s="34"/>
      <c r="C4" s="34"/>
      <c r="D4" s="34"/>
      <c r="E4" s="34"/>
      <c r="F4" s="34"/>
      <c r="G4" s="34"/>
    </row>
    <row r="5" spans="2:5" s="2" customFormat="1" ht="21.75" customHeight="1">
      <c r="B5" s="2" t="s">
        <v>20</v>
      </c>
      <c r="C5" s="30"/>
      <c r="D5" s="31"/>
      <c r="E5" s="13"/>
    </row>
    <row r="6" spans="2:4" s="3" customFormat="1" ht="21.75" customHeight="1">
      <c r="B6" s="22" t="s">
        <v>2</v>
      </c>
      <c r="C6" s="32"/>
      <c r="D6" s="31"/>
    </row>
    <row r="7" spans="1:7" s="3" customFormat="1" ht="21.75" customHeight="1">
      <c r="A7" s="13" t="s">
        <v>261</v>
      </c>
      <c r="C7" s="15"/>
      <c r="D7" s="13"/>
      <c r="E7" s="32"/>
      <c r="F7" s="31"/>
      <c r="G7" s="31"/>
    </row>
    <row r="8" spans="1:7" ht="22.5">
      <c r="A8" s="16" t="s">
        <v>192</v>
      </c>
      <c r="C8" s="4" t="s">
        <v>263</v>
      </c>
      <c r="D8" s="20" t="e">
        <f>+G95+G149+G207+G219+G259</f>
        <v>#DIV/0!</v>
      </c>
      <c r="E8" s="33" t="s">
        <v>271</v>
      </c>
      <c r="F8" s="33"/>
      <c r="G8" s="33"/>
    </row>
    <row r="9" spans="1:7" ht="17.25">
      <c r="A9" s="36"/>
      <c r="B9" s="37"/>
      <c r="C9" s="38"/>
      <c r="D9" s="39"/>
      <c r="E9" s="40"/>
      <c r="F9" s="40"/>
      <c r="G9" s="40"/>
    </row>
    <row r="10" spans="1:7" ht="17.25">
      <c r="A10" s="41" t="s">
        <v>21</v>
      </c>
      <c r="B10" s="42"/>
      <c r="C10" s="37"/>
      <c r="D10" s="36"/>
      <c r="E10" s="37"/>
      <c r="F10" s="43" t="s">
        <v>22</v>
      </c>
      <c r="G10" s="44"/>
    </row>
    <row r="11" spans="1:7" ht="17.25">
      <c r="A11" s="38" t="s">
        <v>273</v>
      </c>
      <c r="B11" s="37"/>
      <c r="C11" s="37"/>
      <c r="D11" s="37"/>
      <c r="E11" s="37"/>
      <c r="F11" s="37"/>
      <c r="G11" s="37"/>
    </row>
    <row r="12" spans="1:7" ht="17.25">
      <c r="A12" s="45" t="s">
        <v>3</v>
      </c>
      <c r="B12" s="45" t="s">
        <v>4</v>
      </c>
      <c r="C12" s="45" t="s">
        <v>5</v>
      </c>
      <c r="D12" s="45" t="s">
        <v>6</v>
      </c>
      <c r="E12" s="46" t="s">
        <v>11</v>
      </c>
      <c r="F12" s="47" t="s">
        <v>11</v>
      </c>
      <c r="G12" s="48" t="s">
        <v>7</v>
      </c>
    </row>
    <row r="13" spans="1:7" ht="17.25">
      <c r="A13" s="49"/>
      <c r="B13" s="49"/>
      <c r="C13" s="49"/>
      <c r="D13" s="49"/>
      <c r="E13" s="50" t="s">
        <v>10</v>
      </c>
      <c r="F13" s="51" t="s">
        <v>9</v>
      </c>
      <c r="G13" s="52" t="s">
        <v>8</v>
      </c>
    </row>
    <row r="14" spans="1:9" ht="17.25">
      <c r="A14" s="53"/>
      <c r="B14" s="54"/>
      <c r="C14" s="55" t="s">
        <v>12</v>
      </c>
      <c r="D14" s="55"/>
      <c r="E14" s="56"/>
      <c r="F14" s="56"/>
      <c r="G14" s="57">
        <f>0.61*F14</f>
        <v>0</v>
      </c>
      <c r="I14" s="12"/>
    </row>
    <row r="15" spans="1:7" ht="17.25">
      <c r="A15" s="58"/>
      <c r="B15" s="58"/>
      <c r="C15" s="55" t="s">
        <v>13</v>
      </c>
      <c r="D15" s="55"/>
      <c r="E15" s="57"/>
      <c r="F15" s="57"/>
      <c r="G15" s="57">
        <f>1*F14</f>
        <v>0</v>
      </c>
    </row>
    <row r="16" spans="1:7" ht="17.25">
      <c r="A16" s="58"/>
      <c r="B16" s="58"/>
      <c r="C16" s="59" t="s">
        <v>14</v>
      </c>
      <c r="D16" s="59"/>
      <c r="E16" s="60"/>
      <c r="F16" s="57"/>
      <c r="G16" s="57">
        <f>0.013*F14*E14</f>
        <v>0</v>
      </c>
    </row>
    <row r="17" spans="1:7" ht="17.25">
      <c r="A17" s="61"/>
      <c r="B17" s="61"/>
      <c r="C17" s="55" t="s">
        <v>197</v>
      </c>
      <c r="D17" s="56"/>
      <c r="E17" s="62"/>
      <c r="F17" s="57"/>
      <c r="G17" s="57"/>
    </row>
    <row r="18" spans="1:7" ht="17.25">
      <c r="A18" s="63"/>
      <c r="B18" s="64"/>
      <c r="C18" s="64"/>
      <c r="D18" s="65" t="s">
        <v>15</v>
      </c>
      <c r="E18" s="66">
        <f>SUM(E14)</f>
        <v>0</v>
      </c>
      <c r="F18" s="66">
        <f>SUM(F14)</f>
        <v>0</v>
      </c>
      <c r="G18" s="67" t="e">
        <f>+(G14+G15+G16)/(100/D17)</f>
        <v>#DIV/0!</v>
      </c>
    </row>
    <row r="19" spans="1:7" s="9" customFormat="1" ht="17.25">
      <c r="A19" s="53"/>
      <c r="B19" s="54"/>
      <c r="C19" s="55" t="s">
        <v>12</v>
      </c>
      <c r="D19" s="55"/>
      <c r="E19" s="56"/>
      <c r="F19" s="56"/>
      <c r="G19" s="57">
        <f>0.61*F19</f>
        <v>0</v>
      </c>
    </row>
    <row r="20" spans="1:7" s="9" customFormat="1" ht="17.25">
      <c r="A20" s="58"/>
      <c r="B20" s="58"/>
      <c r="C20" s="55" t="s">
        <v>13</v>
      </c>
      <c r="D20" s="55"/>
      <c r="E20" s="57"/>
      <c r="F20" s="57"/>
      <c r="G20" s="57">
        <f>1*F19</f>
        <v>0</v>
      </c>
    </row>
    <row r="21" spans="1:7" s="9" customFormat="1" ht="17.25">
      <c r="A21" s="58"/>
      <c r="B21" s="58"/>
      <c r="C21" s="59" t="s">
        <v>14</v>
      </c>
      <c r="D21" s="59"/>
      <c r="E21" s="60"/>
      <c r="F21" s="57"/>
      <c r="G21" s="57">
        <f>0.013*F19*E19</f>
        <v>0</v>
      </c>
    </row>
    <row r="22" spans="1:7" s="9" customFormat="1" ht="17.25">
      <c r="A22" s="61"/>
      <c r="B22" s="61"/>
      <c r="C22" s="55" t="s">
        <v>197</v>
      </c>
      <c r="D22" s="56"/>
      <c r="E22" s="62"/>
      <c r="F22" s="57"/>
      <c r="G22" s="57"/>
    </row>
    <row r="23" spans="1:7" s="9" customFormat="1" ht="17.25">
      <c r="A23" s="63"/>
      <c r="B23" s="64"/>
      <c r="C23" s="64"/>
      <c r="D23" s="65" t="s">
        <v>15</v>
      </c>
      <c r="E23" s="66">
        <f>SUM(E19)</f>
        <v>0</v>
      </c>
      <c r="F23" s="66">
        <f>SUM(F19)</f>
        <v>0</v>
      </c>
      <c r="G23" s="67" t="e">
        <f>+(G19+G20+G21)/(100/D22)</f>
        <v>#DIV/0!</v>
      </c>
    </row>
    <row r="24" spans="1:7" s="9" customFormat="1" ht="17.25">
      <c r="A24" s="53"/>
      <c r="B24" s="54"/>
      <c r="C24" s="55" t="s">
        <v>12</v>
      </c>
      <c r="D24" s="55"/>
      <c r="E24" s="56"/>
      <c r="F24" s="56"/>
      <c r="G24" s="57">
        <f>0.61*F24</f>
        <v>0</v>
      </c>
    </row>
    <row r="25" spans="1:7" s="9" customFormat="1" ht="17.25">
      <c r="A25" s="58"/>
      <c r="B25" s="58"/>
      <c r="C25" s="55" t="s">
        <v>13</v>
      </c>
      <c r="D25" s="55"/>
      <c r="E25" s="57"/>
      <c r="F25" s="57"/>
      <c r="G25" s="57">
        <f>1*F24</f>
        <v>0</v>
      </c>
    </row>
    <row r="26" spans="1:7" s="9" customFormat="1" ht="17.25">
      <c r="A26" s="58"/>
      <c r="B26" s="58"/>
      <c r="C26" s="59" t="s">
        <v>14</v>
      </c>
      <c r="D26" s="59"/>
      <c r="E26" s="60"/>
      <c r="F26" s="57"/>
      <c r="G26" s="57">
        <f>0.013*F24*E24</f>
        <v>0</v>
      </c>
    </row>
    <row r="27" spans="1:7" s="9" customFormat="1" ht="17.25">
      <c r="A27" s="61"/>
      <c r="B27" s="61"/>
      <c r="C27" s="55" t="s">
        <v>197</v>
      </c>
      <c r="D27" s="56"/>
      <c r="E27" s="62"/>
      <c r="F27" s="57"/>
      <c r="G27" s="57"/>
    </row>
    <row r="28" spans="1:7" s="9" customFormat="1" ht="17.25">
      <c r="A28" s="63"/>
      <c r="B28" s="64"/>
      <c r="C28" s="64"/>
      <c r="D28" s="65" t="s">
        <v>15</v>
      </c>
      <c r="E28" s="66">
        <f>SUM(E24)</f>
        <v>0</v>
      </c>
      <c r="F28" s="66">
        <f>SUM(F24)</f>
        <v>0</v>
      </c>
      <c r="G28" s="67" t="e">
        <f>+(G24+G25+G26)/(100/D27)</f>
        <v>#DIV/0!</v>
      </c>
    </row>
    <row r="29" spans="1:7" s="9" customFormat="1" ht="17.25">
      <c r="A29" s="53"/>
      <c r="B29" s="54"/>
      <c r="C29" s="55" t="s">
        <v>12</v>
      </c>
      <c r="D29" s="55"/>
      <c r="E29" s="56"/>
      <c r="F29" s="56"/>
      <c r="G29" s="57">
        <f>0.61*F29</f>
        <v>0</v>
      </c>
    </row>
    <row r="30" spans="1:7" s="9" customFormat="1" ht="17.25">
      <c r="A30" s="58"/>
      <c r="B30" s="58"/>
      <c r="C30" s="55" t="s">
        <v>13</v>
      </c>
      <c r="D30" s="55"/>
      <c r="E30" s="57"/>
      <c r="F30" s="57"/>
      <c r="G30" s="57">
        <f>1*F29</f>
        <v>0</v>
      </c>
    </row>
    <row r="31" spans="1:7" s="9" customFormat="1" ht="17.25">
      <c r="A31" s="58"/>
      <c r="B31" s="58"/>
      <c r="C31" s="59" t="s">
        <v>14</v>
      </c>
      <c r="D31" s="59"/>
      <c r="E31" s="60"/>
      <c r="F31" s="57"/>
      <c r="G31" s="57">
        <f>0.013*F29*E29</f>
        <v>0</v>
      </c>
    </row>
    <row r="32" spans="1:7" s="9" customFormat="1" ht="17.25">
      <c r="A32" s="61"/>
      <c r="B32" s="61"/>
      <c r="C32" s="55" t="s">
        <v>197</v>
      </c>
      <c r="D32" s="56"/>
      <c r="E32" s="62"/>
      <c r="F32" s="57"/>
      <c r="G32" s="57"/>
    </row>
    <row r="33" spans="1:7" s="9" customFormat="1" ht="17.25">
      <c r="A33" s="63"/>
      <c r="B33" s="64"/>
      <c r="C33" s="64"/>
      <c r="D33" s="65" t="s">
        <v>15</v>
      </c>
      <c r="E33" s="66">
        <f>SUM(E29)</f>
        <v>0</v>
      </c>
      <c r="F33" s="66">
        <f>SUM(F29)</f>
        <v>0</v>
      </c>
      <c r="G33" s="67" t="e">
        <f>+(G29+G30+G31)/(100/D32)</f>
        <v>#DIV/0!</v>
      </c>
    </row>
    <row r="34" spans="1:7" s="9" customFormat="1" ht="17.25">
      <c r="A34" s="53"/>
      <c r="B34" s="54"/>
      <c r="C34" s="55" t="s">
        <v>12</v>
      </c>
      <c r="D34" s="55"/>
      <c r="E34" s="56"/>
      <c r="F34" s="56"/>
      <c r="G34" s="57">
        <f>0.61*F34</f>
        <v>0</v>
      </c>
    </row>
    <row r="35" spans="1:7" s="9" customFormat="1" ht="17.25">
      <c r="A35" s="58"/>
      <c r="B35" s="58"/>
      <c r="C35" s="55" t="s">
        <v>13</v>
      </c>
      <c r="D35" s="55"/>
      <c r="E35" s="57"/>
      <c r="F35" s="57"/>
      <c r="G35" s="57">
        <f>1*F34</f>
        <v>0</v>
      </c>
    </row>
    <row r="36" spans="1:7" s="9" customFormat="1" ht="17.25">
      <c r="A36" s="58"/>
      <c r="B36" s="58"/>
      <c r="C36" s="59" t="s">
        <v>14</v>
      </c>
      <c r="D36" s="59"/>
      <c r="E36" s="60"/>
      <c r="F36" s="57"/>
      <c r="G36" s="57">
        <f>0.013*F34*E34</f>
        <v>0</v>
      </c>
    </row>
    <row r="37" spans="1:7" s="9" customFormat="1" ht="17.25">
      <c r="A37" s="61"/>
      <c r="B37" s="61"/>
      <c r="C37" s="55" t="s">
        <v>197</v>
      </c>
      <c r="D37" s="56"/>
      <c r="E37" s="62"/>
      <c r="F37" s="57"/>
      <c r="G37" s="57"/>
    </row>
    <row r="38" spans="1:7" s="9" customFormat="1" ht="17.25">
      <c r="A38" s="63"/>
      <c r="B38" s="64"/>
      <c r="C38" s="64"/>
      <c r="D38" s="65" t="s">
        <v>15</v>
      </c>
      <c r="E38" s="66">
        <f>SUM(E34)</f>
        <v>0</v>
      </c>
      <c r="F38" s="66">
        <f>SUM(F34)</f>
        <v>0</v>
      </c>
      <c r="G38" s="67" t="e">
        <f>+(G34+G35+G36)/(100/D37)</f>
        <v>#DIV/0!</v>
      </c>
    </row>
    <row r="39" spans="1:7" s="9" customFormat="1" ht="17.25">
      <c r="A39" s="37"/>
      <c r="B39" s="37"/>
      <c r="C39" s="68"/>
      <c r="D39" s="69" t="s">
        <v>274</v>
      </c>
      <c r="E39" s="70" t="e">
        <f>+#REF!+E18+E23+E28+E33+E38</f>
        <v>#REF!</v>
      </c>
      <c r="F39" s="70" t="e">
        <f>+#REF!+F18+F23+F28+F33+F38</f>
        <v>#REF!</v>
      </c>
      <c r="G39" s="71" t="e">
        <f>G18+G23+G28</f>
        <v>#DIV/0!</v>
      </c>
    </row>
    <row r="40" spans="1:7" s="9" customFormat="1" ht="17.25">
      <c r="A40" s="37"/>
      <c r="B40" s="37"/>
      <c r="C40" s="37"/>
      <c r="D40" s="37"/>
      <c r="E40" s="37"/>
      <c r="F40" s="37"/>
      <c r="G40" s="37"/>
    </row>
    <row r="41" spans="1:7" s="9" customFormat="1" ht="17.25">
      <c r="A41" s="38" t="s">
        <v>232</v>
      </c>
      <c r="B41" s="37"/>
      <c r="C41" s="37"/>
      <c r="D41" s="37"/>
      <c r="E41" s="37"/>
      <c r="F41" s="37"/>
      <c r="G41" s="37"/>
    </row>
    <row r="42" spans="1:7" s="9" customFormat="1" ht="17.25">
      <c r="A42" s="72" t="s">
        <v>3</v>
      </c>
      <c r="B42" s="47" t="s">
        <v>4</v>
      </c>
      <c r="C42" s="46" t="s">
        <v>5</v>
      </c>
      <c r="D42" s="47" t="s">
        <v>6</v>
      </c>
      <c r="E42" s="46" t="s">
        <v>11</v>
      </c>
      <c r="F42" s="47" t="s">
        <v>11</v>
      </c>
      <c r="G42" s="48" t="s">
        <v>7</v>
      </c>
    </row>
    <row r="43" spans="1:7" s="9" customFormat="1" ht="17.25">
      <c r="A43" s="73"/>
      <c r="B43" s="74"/>
      <c r="C43" s="75"/>
      <c r="D43" s="74"/>
      <c r="E43" s="50" t="s">
        <v>10</v>
      </c>
      <c r="F43" s="51" t="s">
        <v>18</v>
      </c>
      <c r="G43" s="52" t="s">
        <v>8</v>
      </c>
    </row>
    <row r="44" spans="1:7" ht="17.25">
      <c r="A44" s="53"/>
      <c r="B44" s="54"/>
      <c r="C44" s="76"/>
      <c r="D44" s="77"/>
      <c r="E44" s="78"/>
      <c r="F44" s="56"/>
      <c r="G44" s="57">
        <f>F44</f>
        <v>0</v>
      </c>
    </row>
    <row r="45" spans="1:7" ht="17.25">
      <c r="A45" s="58"/>
      <c r="B45" s="58"/>
      <c r="C45" s="49"/>
      <c r="D45" s="79" t="s">
        <v>17</v>
      </c>
      <c r="E45" s="56"/>
      <c r="F45" s="57"/>
      <c r="G45" s="57">
        <f>0.067*E45</f>
        <v>0</v>
      </c>
    </row>
    <row r="46" spans="1:7" ht="17.25">
      <c r="A46" s="61"/>
      <c r="B46" s="61"/>
      <c r="C46" s="55" t="s">
        <v>197</v>
      </c>
      <c r="D46" s="56"/>
      <c r="E46" s="80"/>
      <c r="F46" s="57"/>
      <c r="G46" s="57"/>
    </row>
    <row r="47" spans="1:7" ht="17.25">
      <c r="A47" s="81"/>
      <c r="B47" s="82"/>
      <c r="C47" s="82"/>
      <c r="D47" s="82"/>
      <c r="E47" s="77"/>
      <c r="F47" s="83" t="s">
        <v>15</v>
      </c>
      <c r="G47" s="84" t="e">
        <f>+(G44+G45)/(100/D46)</f>
        <v>#DIV/0!</v>
      </c>
    </row>
    <row r="48" spans="1:7" ht="17.25">
      <c r="A48" s="53"/>
      <c r="B48" s="54"/>
      <c r="C48" s="76" t="s">
        <v>16</v>
      </c>
      <c r="D48" s="77" t="s">
        <v>19</v>
      </c>
      <c r="E48" s="78"/>
      <c r="F48" s="56"/>
      <c r="G48" s="57">
        <f>F48</f>
        <v>0</v>
      </c>
    </row>
    <row r="49" spans="1:7" ht="17.25">
      <c r="A49" s="58"/>
      <c r="B49" s="58"/>
      <c r="C49" s="49"/>
      <c r="D49" s="79" t="s">
        <v>17</v>
      </c>
      <c r="E49" s="56"/>
      <c r="F49" s="57"/>
      <c r="G49" s="57">
        <f>0.067*E49</f>
        <v>0</v>
      </c>
    </row>
    <row r="50" spans="1:7" ht="17.25">
      <c r="A50" s="61"/>
      <c r="B50" s="61"/>
      <c r="C50" s="55" t="s">
        <v>197</v>
      </c>
      <c r="D50" s="56"/>
      <c r="E50" s="80"/>
      <c r="F50" s="57"/>
      <c r="G50" s="57"/>
    </row>
    <row r="51" spans="1:7" ht="17.25">
      <c r="A51" s="81"/>
      <c r="B51" s="82"/>
      <c r="C51" s="82"/>
      <c r="D51" s="82"/>
      <c r="E51" s="77"/>
      <c r="F51" s="83" t="s">
        <v>15</v>
      </c>
      <c r="G51" s="84" t="e">
        <f>+(G48+G49)/(100/D50)</f>
        <v>#DIV/0!</v>
      </c>
    </row>
    <row r="52" spans="1:7" ht="17.25">
      <c r="A52" s="53"/>
      <c r="B52" s="54"/>
      <c r="C52" s="76" t="s">
        <v>16</v>
      </c>
      <c r="D52" s="77" t="s">
        <v>19</v>
      </c>
      <c r="E52" s="78"/>
      <c r="F52" s="56"/>
      <c r="G52" s="57">
        <f>F52</f>
        <v>0</v>
      </c>
    </row>
    <row r="53" spans="1:7" s="9" customFormat="1" ht="17.25">
      <c r="A53" s="58"/>
      <c r="B53" s="58"/>
      <c r="C53" s="49"/>
      <c r="D53" s="79" t="s">
        <v>17</v>
      </c>
      <c r="E53" s="56"/>
      <c r="F53" s="57"/>
      <c r="G53" s="57">
        <f>0.067*E53</f>
        <v>0</v>
      </c>
    </row>
    <row r="54" spans="1:7" s="9" customFormat="1" ht="17.25">
      <c r="A54" s="61"/>
      <c r="B54" s="61"/>
      <c r="C54" s="55" t="s">
        <v>197</v>
      </c>
      <c r="D54" s="56"/>
      <c r="E54" s="80"/>
      <c r="F54" s="57"/>
      <c r="G54" s="57"/>
    </row>
    <row r="55" spans="1:7" s="9" customFormat="1" ht="17.25">
      <c r="A55" s="81"/>
      <c r="B55" s="82"/>
      <c r="C55" s="82"/>
      <c r="D55" s="82"/>
      <c r="E55" s="77"/>
      <c r="F55" s="83" t="s">
        <v>15</v>
      </c>
      <c r="G55" s="84" t="e">
        <f>+(G52+G53)/(100/D54)</f>
        <v>#DIV/0!</v>
      </c>
    </row>
    <row r="56" spans="1:7" s="9" customFormat="1" ht="17.25">
      <c r="A56" s="53"/>
      <c r="B56" s="54"/>
      <c r="C56" s="76" t="s">
        <v>16</v>
      </c>
      <c r="D56" s="77" t="s">
        <v>19</v>
      </c>
      <c r="E56" s="78"/>
      <c r="F56" s="56"/>
      <c r="G56" s="57">
        <f>F56</f>
        <v>0</v>
      </c>
    </row>
    <row r="57" spans="1:7" s="9" customFormat="1" ht="17.25">
      <c r="A57" s="58"/>
      <c r="B57" s="58"/>
      <c r="C57" s="49"/>
      <c r="D57" s="79" t="s">
        <v>17</v>
      </c>
      <c r="E57" s="56"/>
      <c r="F57" s="57"/>
      <c r="G57" s="57">
        <f>0.067*E57</f>
        <v>0</v>
      </c>
    </row>
    <row r="58" spans="1:7" s="9" customFormat="1" ht="17.25">
      <c r="A58" s="61"/>
      <c r="B58" s="61"/>
      <c r="C58" s="55" t="s">
        <v>197</v>
      </c>
      <c r="D58" s="56"/>
      <c r="E58" s="80"/>
      <c r="F58" s="57"/>
      <c r="G58" s="57"/>
    </row>
    <row r="59" spans="1:7" s="9" customFormat="1" ht="17.25">
      <c r="A59" s="81"/>
      <c r="B59" s="82"/>
      <c r="C59" s="82"/>
      <c r="D59" s="82"/>
      <c r="E59" s="77"/>
      <c r="F59" s="83" t="s">
        <v>15</v>
      </c>
      <c r="G59" s="84" t="e">
        <f>+(G56+G57)/(100/D58)</f>
        <v>#DIV/0!</v>
      </c>
    </row>
    <row r="60" spans="1:7" s="9" customFormat="1" ht="17.25">
      <c r="A60" s="53"/>
      <c r="B60" s="54"/>
      <c r="C60" s="76" t="s">
        <v>16</v>
      </c>
      <c r="D60" s="77" t="s">
        <v>19</v>
      </c>
      <c r="E60" s="78"/>
      <c r="F60" s="56"/>
      <c r="G60" s="57">
        <f>F60</f>
        <v>0</v>
      </c>
    </row>
    <row r="61" spans="1:7" s="9" customFormat="1" ht="17.25">
      <c r="A61" s="58"/>
      <c r="B61" s="58"/>
      <c r="C61" s="49"/>
      <c r="D61" s="79" t="s">
        <v>17</v>
      </c>
      <c r="E61" s="56"/>
      <c r="F61" s="57"/>
      <c r="G61" s="57">
        <f>0.067*E61</f>
        <v>0</v>
      </c>
    </row>
    <row r="62" spans="1:7" s="9" customFormat="1" ht="17.25">
      <c r="A62" s="61"/>
      <c r="B62" s="61"/>
      <c r="C62" s="55" t="s">
        <v>197</v>
      </c>
      <c r="D62" s="56"/>
      <c r="E62" s="80"/>
      <c r="F62" s="57"/>
      <c r="G62" s="57"/>
    </row>
    <row r="63" spans="1:7" s="9" customFormat="1" ht="17.25">
      <c r="A63" s="81"/>
      <c r="B63" s="82"/>
      <c r="C63" s="82"/>
      <c r="D63" s="82"/>
      <c r="E63" s="77"/>
      <c r="F63" s="83" t="s">
        <v>15</v>
      </c>
      <c r="G63" s="84" t="e">
        <f>+(G60+G61)/(100/D62)</f>
        <v>#DIV/0!</v>
      </c>
    </row>
    <row r="64" spans="1:7" s="9" customFormat="1" ht="17.25">
      <c r="A64" s="53"/>
      <c r="B64" s="54"/>
      <c r="C64" s="76" t="s">
        <v>16</v>
      </c>
      <c r="D64" s="77" t="s">
        <v>19</v>
      </c>
      <c r="E64" s="78"/>
      <c r="F64" s="56"/>
      <c r="G64" s="57">
        <f>F64</f>
        <v>0</v>
      </c>
    </row>
    <row r="65" spans="1:7" s="9" customFormat="1" ht="17.25">
      <c r="A65" s="58"/>
      <c r="B65" s="58"/>
      <c r="C65" s="49"/>
      <c r="D65" s="79" t="s">
        <v>17</v>
      </c>
      <c r="E65" s="56"/>
      <c r="F65" s="57"/>
      <c r="G65" s="57">
        <f>0.067*E65</f>
        <v>0</v>
      </c>
    </row>
    <row r="66" spans="1:7" s="9" customFormat="1" ht="17.25">
      <c r="A66" s="61"/>
      <c r="B66" s="61"/>
      <c r="C66" s="55" t="s">
        <v>197</v>
      </c>
      <c r="D66" s="56"/>
      <c r="E66" s="80"/>
      <c r="F66" s="57"/>
      <c r="G66" s="57"/>
    </row>
    <row r="67" spans="1:7" s="9" customFormat="1" ht="17.25">
      <c r="A67" s="6"/>
      <c r="B67" s="7"/>
      <c r="C67" s="7"/>
      <c r="D67" s="7"/>
      <c r="E67" s="8"/>
      <c r="F67" s="23" t="s">
        <v>15</v>
      </c>
      <c r="G67" s="24" t="e">
        <f>+(G64+G65)/(100/D66)</f>
        <v>#DIV/0!</v>
      </c>
    </row>
    <row r="68" spans="5:7" s="9" customFormat="1" ht="21">
      <c r="E68" s="25" t="s">
        <v>260</v>
      </c>
      <c r="F68" s="26"/>
      <c r="G68" s="18" t="e">
        <f>G51+G55</f>
        <v>#DIV/0!</v>
      </c>
    </row>
    <row r="69" spans="6:7" s="9" customFormat="1" ht="17.25">
      <c r="F69" s="10"/>
      <c r="G69" s="11"/>
    </row>
    <row r="70" spans="1:7" s="9" customFormat="1" ht="17.25">
      <c r="A70" s="87" t="s">
        <v>23</v>
      </c>
      <c r="B70" s="97"/>
      <c r="C70" s="97"/>
      <c r="D70" s="97"/>
      <c r="E70" s="97"/>
      <c r="F70" s="98"/>
      <c r="G70" s="99"/>
    </row>
    <row r="71" spans="1:7" s="9" customFormat="1" ht="17.25">
      <c r="A71" s="100" t="s">
        <v>24</v>
      </c>
      <c r="B71" s="101"/>
      <c r="C71" s="102"/>
      <c r="D71" s="89" t="s">
        <v>6</v>
      </c>
      <c r="E71" s="103" t="s">
        <v>11</v>
      </c>
      <c r="F71" s="104" t="s">
        <v>11</v>
      </c>
      <c r="G71" s="90" t="s">
        <v>7</v>
      </c>
    </row>
    <row r="72" spans="1:7" s="9" customFormat="1" ht="17.25">
      <c r="A72" s="105"/>
      <c r="B72" s="106"/>
      <c r="C72" s="107"/>
      <c r="D72" s="108"/>
      <c r="E72" s="109" t="s">
        <v>18</v>
      </c>
      <c r="F72" s="110" t="s">
        <v>10</v>
      </c>
      <c r="G72" s="91" t="s">
        <v>8</v>
      </c>
    </row>
    <row r="73" spans="1:7" s="9" customFormat="1" ht="17.25">
      <c r="A73" s="111"/>
      <c r="B73" s="112"/>
      <c r="C73" s="92" t="s">
        <v>25</v>
      </c>
      <c r="D73" s="113" t="s">
        <v>28</v>
      </c>
      <c r="E73" s="114"/>
      <c r="F73" s="115"/>
      <c r="G73" s="116">
        <f>+E73/15</f>
        <v>0</v>
      </c>
    </row>
    <row r="74" spans="1:7" s="9" customFormat="1" ht="17.25">
      <c r="A74" s="111" t="s">
        <v>272</v>
      </c>
      <c r="B74" s="112"/>
      <c r="C74" s="92" t="s">
        <v>26</v>
      </c>
      <c r="D74" s="117" t="s">
        <v>240</v>
      </c>
      <c r="E74" s="118"/>
      <c r="F74" s="93"/>
      <c r="G74" s="119">
        <f>+F74/15</f>
        <v>0</v>
      </c>
    </row>
    <row r="75" spans="1:7" s="9" customFormat="1" ht="17.25">
      <c r="A75" s="111"/>
      <c r="B75" s="112"/>
      <c r="C75" s="92" t="s">
        <v>27</v>
      </c>
      <c r="D75" s="113" t="s">
        <v>29</v>
      </c>
      <c r="E75" s="120"/>
      <c r="F75" s="121"/>
      <c r="G75" s="119">
        <f>+E75/15</f>
        <v>0</v>
      </c>
    </row>
    <row r="76" spans="1:7" ht="17.25">
      <c r="A76" s="86"/>
      <c r="B76" s="86"/>
      <c r="C76" s="86"/>
      <c r="D76" s="86"/>
      <c r="E76" s="122" t="s">
        <v>30</v>
      </c>
      <c r="F76" s="123"/>
      <c r="G76" s="124">
        <f>SUM(G73:G75)</f>
        <v>0</v>
      </c>
    </row>
    <row r="77" spans="1:7" ht="17.25">
      <c r="A77" s="87" t="s">
        <v>31</v>
      </c>
      <c r="B77" s="86"/>
      <c r="C77" s="86"/>
      <c r="D77" s="86"/>
      <c r="E77" s="86"/>
      <c r="F77" s="86"/>
      <c r="G77" s="125"/>
    </row>
    <row r="78" spans="1:7" ht="17.25">
      <c r="A78" s="100" t="s">
        <v>24</v>
      </c>
      <c r="B78" s="126"/>
      <c r="C78" s="127" t="s">
        <v>6</v>
      </c>
      <c r="D78" s="128"/>
      <c r="E78" s="90" t="s">
        <v>11</v>
      </c>
      <c r="F78" s="90" t="s">
        <v>11</v>
      </c>
      <c r="G78" s="90" t="s">
        <v>7</v>
      </c>
    </row>
    <row r="79" spans="1:7" ht="17.25">
      <c r="A79" s="129"/>
      <c r="B79" s="130"/>
      <c r="C79" s="131"/>
      <c r="D79" s="128"/>
      <c r="E79" s="91" t="s">
        <v>32</v>
      </c>
      <c r="F79" s="91" t="s">
        <v>241</v>
      </c>
      <c r="G79" s="91" t="s">
        <v>8</v>
      </c>
    </row>
    <row r="80" spans="1:7" ht="17.25">
      <c r="A80" s="132" t="s">
        <v>36</v>
      </c>
      <c r="B80" s="133"/>
      <c r="C80" s="134" t="s">
        <v>34</v>
      </c>
      <c r="D80" s="134"/>
      <c r="E80" s="135"/>
      <c r="F80" s="136"/>
      <c r="G80" s="94">
        <f>0.5*E80</f>
        <v>0</v>
      </c>
    </row>
    <row r="81" spans="1:7" ht="17.25">
      <c r="A81" s="132" t="s">
        <v>33</v>
      </c>
      <c r="B81" s="133"/>
      <c r="C81" s="134" t="s">
        <v>198</v>
      </c>
      <c r="D81" s="134"/>
      <c r="E81" s="136"/>
      <c r="F81" s="93"/>
      <c r="G81" s="94">
        <f>1.5*F81</f>
        <v>0</v>
      </c>
    </row>
    <row r="82" spans="1:7" ht="17.25">
      <c r="A82" s="86"/>
      <c r="B82" s="86"/>
      <c r="C82" s="86"/>
      <c r="D82" s="86"/>
      <c r="E82" s="122" t="s">
        <v>35</v>
      </c>
      <c r="F82" s="123"/>
      <c r="G82" s="124">
        <f>SUM(G80:G81)</f>
        <v>0</v>
      </c>
    </row>
    <row r="86" spans="1:7" ht="17.25">
      <c r="A86" s="87" t="s">
        <v>95</v>
      </c>
      <c r="B86" s="86"/>
      <c r="C86" s="86"/>
      <c r="D86" s="86"/>
      <c r="E86" s="86"/>
      <c r="F86" s="86"/>
      <c r="G86" s="86"/>
    </row>
    <row r="87" spans="1:7" ht="17.25">
      <c r="A87" s="100" t="s">
        <v>24</v>
      </c>
      <c r="B87" s="126"/>
      <c r="C87" s="127" t="s">
        <v>6</v>
      </c>
      <c r="D87" s="127" t="s">
        <v>40</v>
      </c>
      <c r="E87" s="90" t="s">
        <v>11</v>
      </c>
      <c r="F87" s="90" t="s">
        <v>11</v>
      </c>
      <c r="G87" s="90" t="s">
        <v>7</v>
      </c>
    </row>
    <row r="88" spans="1:7" ht="17.25">
      <c r="A88" s="129"/>
      <c r="B88" s="130"/>
      <c r="C88" s="127"/>
      <c r="D88" s="127"/>
      <c r="E88" s="91" t="s">
        <v>9</v>
      </c>
      <c r="F88" s="91" t="s">
        <v>241</v>
      </c>
      <c r="G88" s="91" t="s">
        <v>8</v>
      </c>
    </row>
    <row r="89" spans="1:7" ht="17.25">
      <c r="A89" s="132" t="s">
        <v>37</v>
      </c>
      <c r="B89" s="133"/>
      <c r="C89" s="92" t="s">
        <v>41</v>
      </c>
      <c r="D89" s="93"/>
      <c r="E89" s="93"/>
      <c r="F89" s="94"/>
      <c r="G89" s="94">
        <f>(2*D89)*E89</f>
        <v>0</v>
      </c>
    </row>
    <row r="90" spans="1:7" ht="17.25">
      <c r="A90" s="132" t="s">
        <v>38</v>
      </c>
      <c r="B90" s="137"/>
      <c r="C90" s="92" t="s">
        <v>42</v>
      </c>
      <c r="D90" s="93"/>
      <c r="E90" s="93"/>
      <c r="F90" s="94"/>
      <c r="G90" s="94">
        <f>(1*D90)*E90</f>
        <v>0</v>
      </c>
    </row>
    <row r="91" spans="1:7" ht="17.25">
      <c r="A91" s="132" t="s">
        <v>45</v>
      </c>
      <c r="B91" s="137"/>
      <c r="C91" s="92" t="s">
        <v>43</v>
      </c>
      <c r="D91" s="93"/>
      <c r="E91" s="94"/>
      <c r="F91" s="94"/>
      <c r="G91" s="138">
        <f>+D91/15</f>
        <v>0</v>
      </c>
    </row>
    <row r="92" spans="1:7" ht="17.25">
      <c r="A92" s="132" t="s">
        <v>39</v>
      </c>
      <c r="B92" s="137"/>
      <c r="C92" s="92" t="s">
        <v>44</v>
      </c>
      <c r="D92" s="94"/>
      <c r="E92" s="94"/>
      <c r="F92" s="93"/>
      <c r="G92" s="94">
        <f>1.5*F92</f>
        <v>0</v>
      </c>
    </row>
    <row r="93" spans="1:7" ht="17.25">
      <c r="A93" s="86"/>
      <c r="B93" s="86"/>
      <c r="C93" s="86"/>
      <c r="D93" s="86"/>
      <c r="E93" s="122" t="s">
        <v>46</v>
      </c>
      <c r="F93" s="123"/>
      <c r="G93" s="124">
        <f>SUM(G89:G92)</f>
        <v>0</v>
      </c>
    </row>
    <row r="94" spans="1:7" ht="17.25">
      <c r="A94" s="86"/>
      <c r="B94" s="86"/>
      <c r="C94" s="86"/>
      <c r="D94" s="86"/>
      <c r="E94" s="86"/>
      <c r="F94" s="86"/>
      <c r="G94" s="86"/>
    </row>
    <row r="95" spans="1:7" ht="17.25">
      <c r="A95" s="86"/>
      <c r="B95" s="86"/>
      <c r="C95" s="86"/>
      <c r="D95" s="139" t="s">
        <v>199</v>
      </c>
      <c r="E95" s="140"/>
      <c r="F95" s="140"/>
      <c r="G95" s="141" t="e">
        <f>+G93+G82+G76+G68+G39</f>
        <v>#DIV/0!</v>
      </c>
    </row>
    <row r="96" spans="1:7" ht="17.25">
      <c r="A96" s="88" t="s">
        <v>47</v>
      </c>
      <c r="B96" s="142"/>
      <c r="C96" s="142"/>
      <c r="D96" s="86"/>
      <c r="E96" s="86"/>
      <c r="F96" s="86"/>
      <c r="G96" s="86"/>
    </row>
    <row r="97" spans="1:7" ht="17.25">
      <c r="A97" s="87" t="s">
        <v>48</v>
      </c>
      <c r="B97" s="143"/>
      <c r="C97" s="143"/>
      <c r="D97" s="86"/>
      <c r="E97" s="86"/>
      <c r="F97" s="86"/>
      <c r="G97" s="86"/>
    </row>
    <row r="98" spans="1:7" ht="17.25">
      <c r="A98" s="127" t="s">
        <v>243</v>
      </c>
      <c r="B98" s="144"/>
      <c r="C98" s="144"/>
      <c r="D98" s="127" t="s">
        <v>6</v>
      </c>
      <c r="E98" s="90" t="s">
        <v>11</v>
      </c>
      <c r="F98" s="90" t="s">
        <v>196</v>
      </c>
      <c r="G98" s="90" t="s">
        <v>7</v>
      </c>
    </row>
    <row r="99" spans="1:7" ht="17.25">
      <c r="A99" s="144"/>
      <c r="B99" s="144"/>
      <c r="C99" s="144"/>
      <c r="D99" s="127"/>
      <c r="E99" s="91" t="s">
        <v>32</v>
      </c>
      <c r="F99" s="91" t="s">
        <v>242</v>
      </c>
      <c r="G99" s="91" t="s">
        <v>8</v>
      </c>
    </row>
    <row r="100" spans="1:7" ht="17.25">
      <c r="A100" s="145" t="s">
        <v>195</v>
      </c>
      <c r="B100" s="145"/>
      <c r="C100" s="145"/>
      <c r="D100" s="96" t="s">
        <v>50</v>
      </c>
      <c r="E100" s="146"/>
      <c r="F100" s="147"/>
      <c r="G100" s="94"/>
    </row>
    <row r="101" spans="1:7" ht="17.25">
      <c r="A101" s="148" t="s">
        <v>244</v>
      </c>
      <c r="B101" s="149"/>
      <c r="C101" s="150"/>
      <c r="D101" s="151"/>
      <c r="E101" s="93"/>
      <c r="F101" s="152"/>
      <c r="G101" s="94" t="e">
        <f>(9*E101)/(100/F101)</f>
        <v>#DIV/0!</v>
      </c>
    </row>
    <row r="102" spans="1:7" ht="17.25">
      <c r="A102" s="148" t="s">
        <v>245</v>
      </c>
      <c r="B102" s="149"/>
      <c r="C102" s="150"/>
      <c r="D102" s="151"/>
      <c r="E102" s="93"/>
      <c r="F102" s="152"/>
      <c r="G102" s="94" t="e">
        <f>(9*E102)/(100/F102)</f>
        <v>#DIV/0!</v>
      </c>
    </row>
    <row r="103" spans="1:7" ht="17.25">
      <c r="A103" s="148" t="s">
        <v>246</v>
      </c>
      <c r="B103" s="149"/>
      <c r="C103" s="150"/>
      <c r="D103" s="153"/>
      <c r="E103" s="93"/>
      <c r="F103" s="152"/>
      <c r="G103" s="94" t="e">
        <f>(9*E103)/(100/F103)</f>
        <v>#DIV/0!</v>
      </c>
    </row>
    <row r="104" spans="1:7" ht="17.25">
      <c r="A104" s="154" t="s">
        <v>49</v>
      </c>
      <c r="B104" s="154"/>
      <c r="C104" s="154"/>
      <c r="D104" s="92" t="s">
        <v>51</v>
      </c>
      <c r="E104" s="93"/>
      <c r="F104" s="94"/>
      <c r="G104" s="94">
        <f>3*E104</f>
        <v>0</v>
      </c>
    </row>
    <row r="105" spans="1:7" ht="17.25">
      <c r="A105" s="86"/>
      <c r="B105" s="86"/>
      <c r="C105" s="86"/>
      <c r="D105" s="86"/>
      <c r="E105" s="122" t="s">
        <v>52</v>
      </c>
      <c r="F105" s="155"/>
      <c r="G105" s="124" t="e">
        <f>SUM(G100:G104)</f>
        <v>#DIV/0!</v>
      </c>
    </row>
    <row r="106" spans="1:7" ht="17.25">
      <c r="A106" s="87" t="s">
        <v>53</v>
      </c>
      <c r="B106" s="86"/>
      <c r="C106" s="86"/>
      <c r="D106" s="86"/>
      <c r="E106" s="86"/>
      <c r="F106" s="86"/>
      <c r="G106" s="86"/>
    </row>
    <row r="107" spans="1:7" ht="17.25">
      <c r="A107" s="127" t="s">
        <v>54</v>
      </c>
      <c r="B107" s="144"/>
      <c r="C107" s="144"/>
      <c r="D107" s="127" t="s">
        <v>6</v>
      </c>
      <c r="E107" s="90" t="s">
        <v>11</v>
      </c>
      <c r="F107" s="90" t="s">
        <v>248</v>
      </c>
      <c r="G107" s="90" t="s">
        <v>7</v>
      </c>
    </row>
    <row r="108" spans="1:7" ht="17.25">
      <c r="A108" s="144"/>
      <c r="B108" s="144"/>
      <c r="C108" s="144"/>
      <c r="D108" s="127"/>
      <c r="E108" s="91" t="s">
        <v>56</v>
      </c>
      <c r="F108" s="91" t="s">
        <v>249</v>
      </c>
      <c r="G108" s="91" t="s">
        <v>8</v>
      </c>
    </row>
    <row r="109" spans="1:7" ht="17.25">
      <c r="A109" s="148" t="s">
        <v>55</v>
      </c>
      <c r="B109" s="149"/>
      <c r="C109" s="150"/>
      <c r="D109" s="92" t="s">
        <v>247</v>
      </c>
      <c r="E109" s="86"/>
      <c r="F109" s="86"/>
      <c r="G109" s="86"/>
    </row>
    <row r="110" spans="1:7" ht="17.25">
      <c r="A110" s="156" t="s">
        <v>57</v>
      </c>
      <c r="B110" s="157"/>
      <c r="C110" s="157"/>
      <c r="D110" s="157"/>
      <c r="E110" s="93"/>
      <c r="F110" s="93"/>
      <c r="G110" s="138" t="e">
        <f>((234*E110)/(100/F110))/26</f>
        <v>#DIV/0!</v>
      </c>
    </row>
    <row r="111" spans="1:7" ht="17.25">
      <c r="A111" s="156" t="s">
        <v>58</v>
      </c>
      <c r="B111" s="157"/>
      <c r="C111" s="157"/>
      <c r="D111" s="157"/>
      <c r="E111" s="93"/>
      <c r="F111" s="93"/>
      <c r="G111" s="138" t="e">
        <f>((234*E111)/(100/F111))/26</f>
        <v>#DIV/0!</v>
      </c>
    </row>
    <row r="112" spans="1:7" ht="17.25">
      <c r="A112" s="86"/>
      <c r="B112" s="86"/>
      <c r="C112" s="86"/>
      <c r="D112" s="86"/>
      <c r="E112" s="158" t="s">
        <v>67</v>
      </c>
      <c r="F112" s="155"/>
      <c r="G112" s="124" t="e">
        <f>SUM(G110:G111)</f>
        <v>#DIV/0!</v>
      </c>
    </row>
    <row r="113" spans="1:7" ht="17.25">
      <c r="A113" s="87" t="s">
        <v>68</v>
      </c>
      <c r="B113" s="86"/>
      <c r="C113" s="86"/>
      <c r="D113" s="86"/>
      <c r="E113" s="86"/>
      <c r="F113" s="86"/>
      <c r="G113" s="86"/>
    </row>
    <row r="114" spans="1:7" ht="17.25">
      <c r="A114" s="87"/>
      <c r="B114" s="85" t="s">
        <v>70</v>
      </c>
      <c r="C114" s="86"/>
      <c r="D114" s="86"/>
      <c r="E114" s="86"/>
      <c r="F114" s="86"/>
      <c r="G114" s="86"/>
    </row>
    <row r="115" spans="1:7" ht="17.25">
      <c r="A115" s="127" t="s">
        <v>77</v>
      </c>
      <c r="B115" s="144"/>
      <c r="C115" s="144"/>
      <c r="D115" s="127" t="s">
        <v>6</v>
      </c>
      <c r="E115" s="90" t="s">
        <v>11</v>
      </c>
      <c r="F115" s="90" t="s">
        <v>248</v>
      </c>
      <c r="G115" s="90" t="s">
        <v>7</v>
      </c>
    </row>
    <row r="116" spans="1:7" ht="17.25">
      <c r="A116" s="144"/>
      <c r="B116" s="144"/>
      <c r="C116" s="144"/>
      <c r="D116" s="127"/>
      <c r="E116" s="91" t="s">
        <v>32</v>
      </c>
      <c r="F116" s="91" t="s">
        <v>249</v>
      </c>
      <c r="G116" s="91" t="s">
        <v>8</v>
      </c>
    </row>
    <row r="117" spans="1:10" ht="21">
      <c r="A117" s="159" t="s">
        <v>63</v>
      </c>
      <c r="B117" s="160"/>
      <c r="C117" s="161"/>
      <c r="D117" s="162" t="s">
        <v>59</v>
      </c>
      <c r="E117" s="93"/>
      <c r="F117" s="93"/>
      <c r="G117" s="138" t="e">
        <f>((40*E117)/(100/F117))/26</f>
        <v>#DIV/0!</v>
      </c>
      <c r="J117" s="21"/>
    </row>
    <row r="118" spans="1:7" ht="17.25">
      <c r="A118" s="159" t="s">
        <v>64</v>
      </c>
      <c r="B118" s="160"/>
      <c r="C118" s="161"/>
      <c r="D118" s="162" t="s">
        <v>60</v>
      </c>
      <c r="E118" s="93"/>
      <c r="F118" s="93"/>
      <c r="G118" s="138" t="e">
        <f>((60*E118)/(100/F118))/26</f>
        <v>#DIV/0!</v>
      </c>
    </row>
    <row r="119" spans="1:7" ht="17.25">
      <c r="A119" s="159" t="s">
        <v>65</v>
      </c>
      <c r="B119" s="160"/>
      <c r="C119" s="161"/>
      <c r="D119" s="162" t="s">
        <v>61</v>
      </c>
      <c r="E119" s="93"/>
      <c r="F119" s="93"/>
      <c r="G119" s="138" t="e">
        <f>((80*E119)/(100/F119))/26</f>
        <v>#DIV/0!</v>
      </c>
    </row>
    <row r="120" spans="1:7" ht="17.25">
      <c r="A120" s="159" t="s">
        <v>66</v>
      </c>
      <c r="B120" s="160"/>
      <c r="C120" s="161"/>
      <c r="D120" s="162" t="s">
        <v>62</v>
      </c>
      <c r="E120" s="93"/>
      <c r="F120" s="93"/>
      <c r="G120" s="138" t="e">
        <f>((120*E120)/(100/F120))/26</f>
        <v>#DIV/0!</v>
      </c>
    </row>
    <row r="121" spans="1:7" ht="17.25">
      <c r="A121" s="86"/>
      <c r="B121" s="86"/>
      <c r="C121" s="86"/>
      <c r="D121" s="86"/>
      <c r="E121" s="158" t="s">
        <v>69</v>
      </c>
      <c r="F121" s="155"/>
      <c r="G121" s="124" t="e">
        <f>SUM(G117:G120)</f>
        <v>#DIV/0!</v>
      </c>
    </row>
    <row r="122" spans="1:7" ht="17.25">
      <c r="A122" s="87"/>
      <c r="B122" s="85" t="s">
        <v>71</v>
      </c>
      <c r="C122" s="86"/>
      <c r="D122" s="86"/>
      <c r="E122" s="86"/>
      <c r="F122" s="86"/>
      <c r="G122" s="86"/>
    </row>
    <row r="123" spans="1:7" ht="17.25">
      <c r="A123" s="127" t="s">
        <v>77</v>
      </c>
      <c r="B123" s="144"/>
      <c r="C123" s="144"/>
      <c r="D123" s="127" t="s">
        <v>6</v>
      </c>
      <c r="E123" s="90" t="s">
        <v>11</v>
      </c>
      <c r="F123" s="90" t="s">
        <v>248</v>
      </c>
      <c r="G123" s="90" t="s">
        <v>7</v>
      </c>
    </row>
    <row r="124" spans="1:7" ht="17.25">
      <c r="A124" s="144"/>
      <c r="B124" s="144"/>
      <c r="C124" s="144"/>
      <c r="D124" s="127"/>
      <c r="E124" s="91" t="s">
        <v>32</v>
      </c>
      <c r="F124" s="91" t="s">
        <v>249</v>
      </c>
      <c r="G124" s="91" t="s">
        <v>8</v>
      </c>
    </row>
    <row r="125" spans="1:7" ht="17.25">
      <c r="A125" s="159" t="s">
        <v>73</v>
      </c>
      <c r="B125" s="160"/>
      <c r="C125" s="161"/>
      <c r="D125" s="162" t="s">
        <v>72</v>
      </c>
      <c r="E125" s="93"/>
      <c r="F125" s="93"/>
      <c r="G125" s="138" t="e">
        <f>((20*E125)/(100/F125))/26</f>
        <v>#DIV/0!</v>
      </c>
    </row>
    <row r="126" spans="1:7" ht="17.25">
      <c r="A126" s="159" t="s">
        <v>74</v>
      </c>
      <c r="B126" s="160"/>
      <c r="C126" s="161"/>
      <c r="D126" s="162" t="s">
        <v>59</v>
      </c>
      <c r="E126" s="93"/>
      <c r="F126" s="93"/>
      <c r="G126" s="138" t="e">
        <f>((40*E126)/(100/F126))/26</f>
        <v>#DIV/0!</v>
      </c>
    </row>
    <row r="127" spans="1:7" ht="17.25">
      <c r="A127" s="159" t="s">
        <v>75</v>
      </c>
      <c r="B127" s="160"/>
      <c r="C127" s="161"/>
      <c r="D127" s="162" t="s">
        <v>59</v>
      </c>
      <c r="E127" s="93"/>
      <c r="F127" s="93"/>
      <c r="G127" s="138" t="e">
        <f>((40*E127)/(100/F127))/26</f>
        <v>#DIV/0!</v>
      </c>
    </row>
    <row r="128" spans="1:7" ht="17.25">
      <c r="A128" s="159" t="s">
        <v>76</v>
      </c>
      <c r="B128" s="160"/>
      <c r="C128" s="161"/>
      <c r="D128" s="162" t="s">
        <v>61</v>
      </c>
      <c r="E128" s="93"/>
      <c r="F128" s="93"/>
      <c r="G128" s="138" t="e">
        <f>((80*E128)/(100/F128))/26</f>
        <v>#DIV/0!</v>
      </c>
    </row>
    <row r="129" spans="1:7" ht="17.25">
      <c r="A129" s="86"/>
      <c r="B129" s="86"/>
      <c r="C129" s="86"/>
      <c r="D129" s="86"/>
      <c r="E129" s="158" t="s">
        <v>78</v>
      </c>
      <c r="F129" s="155"/>
      <c r="G129" s="124" t="e">
        <f>SUM(G125:G128)</f>
        <v>#DIV/0!</v>
      </c>
    </row>
    <row r="130" spans="1:7" ht="17.25">
      <c r="A130" s="87"/>
      <c r="B130" s="85" t="s">
        <v>89</v>
      </c>
      <c r="C130" s="86"/>
      <c r="D130" s="86"/>
      <c r="E130" s="86"/>
      <c r="F130" s="86"/>
      <c r="G130" s="86"/>
    </row>
    <row r="131" spans="1:7" ht="17.25">
      <c r="A131" s="127" t="s">
        <v>250</v>
      </c>
      <c r="B131" s="144"/>
      <c r="C131" s="144"/>
      <c r="D131" s="127" t="s">
        <v>6</v>
      </c>
      <c r="E131" s="90" t="s">
        <v>11</v>
      </c>
      <c r="F131" s="90" t="s">
        <v>248</v>
      </c>
      <c r="G131" s="90" t="s">
        <v>7</v>
      </c>
    </row>
    <row r="132" spans="1:7" ht="17.25">
      <c r="A132" s="144"/>
      <c r="B132" s="144"/>
      <c r="C132" s="144"/>
      <c r="D132" s="127"/>
      <c r="E132" s="91" t="s">
        <v>32</v>
      </c>
      <c r="F132" s="91" t="s">
        <v>249</v>
      </c>
      <c r="G132" s="91" t="s">
        <v>8</v>
      </c>
    </row>
    <row r="133" spans="1:7" ht="17.25">
      <c r="A133" s="159" t="s">
        <v>81</v>
      </c>
      <c r="B133" s="160"/>
      <c r="C133" s="161"/>
      <c r="D133" s="162" t="s">
        <v>80</v>
      </c>
      <c r="E133" s="93"/>
      <c r="F133" s="93"/>
      <c r="G133" s="138" t="e">
        <f>((10*E133)/(100/F133))/26</f>
        <v>#DIV/0!</v>
      </c>
    </row>
    <row r="134" spans="1:7" ht="17.25">
      <c r="A134" s="159" t="s">
        <v>82</v>
      </c>
      <c r="B134" s="160"/>
      <c r="C134" s="161"/>
      <c r="D134" s="162" t="s">
        <v>72</v>
      </c>
      <c r="E134" s="93"/>
      <c r="F134" s="93"/>
      <c r="G134" s="138" t="e">
        <f>((20*E134)/(100/F134))/26</f>
        <v>#DIV/0!</v>
      </c>
    </row>
    <row r="135" spans="1:7" ht="17.25">
      <c r="A135" s="159" t="s">
        <v>83</v>
      </c>
      <c r="B135" s="160"/>
      <c r="C135" s="161"/>
      <c r="D135" s="162" t="s">
        <v>72</v>
      </c>
      <c r="E135" s="93"/>
      <c r="F135" s="93"/>
      <c r="G135" s="138" t="e">
        <f>((20*E135)/(100/F135))/26</f>
        <v>#DIV/0!</v>
      </c>
    </row>
    <row r="136" spans="1:7" ht="17.25">
      <c r="A136" s="159" t="s">
        <v>84</v>
      </c>
      <c r="B136" s="160"/>
      <c r="C136" s="161"/>
      <c r="D136" s="162" t="s">
        <v>59</v>
      </c>
      <c r="E136" s="93"/>
      <c r="F136" s="93"/>
      <c r="G136" s="138" t="e">
        <f>((40*E136)/(100/F136))/26</f>
        <v>#DIV/0!</v>
      </c>
    </row>
    <row r="137" spans="1:7" ht="17.25">
      <c r="A137" s="159" t="s">
        <v>85</v>
      </c>
      <c r="B137" s="160"/>
      <c r="C137" s="161"/>
      <c r="D137" s="162" t="s">
        <v>72</v>
      </c>
      <c r="E137" s="93"/>
      <c r="F137" s="93"/>
      <c r="G137" s="138" t="e">
        <f>((20*E137)/(100/F137))/26</f>
        <v>#DIV/0!</v>
      </c>
    </row>
    <row r="138" spans="1:7" ht="17.25">
      <c r="A138" s="159" t="s">
        <v>86</v>
      </c>
      <c r="B138" s="160"/>
      <c r="C138" s="161"/>
      <c r="D138" s="162" t="s">
        <v>59</v>
      </c>
      <c r="E138" s="93"/>
      <c r="F138" s="93"/>
      <c r="G138" s="138" t="e">
        <f>((40*E138)/(100/F138))/26</f>
        <v>#DIV/0!</v>
      </c>
    </row>
    <row r="139" spans="1:7" ht="17.25">
      <c r="A139" s="86"/>
      <c r="B139" s="86"/>
      <c r="C139" s="86"/>
      <c r="D139" s="86"/>
      <c r="E139" s="158" t="s">
        <v>79</v>
      </c>
      <c r="F139" s="155"/>
      <c r="G139" s="124" t="e">
        <f>SUM(G133:G138)</f>
        <v>#DIV/0!</v>
      </c>
    </row>
    <row r="140" spans="1:7" ht="17.25">
      <c r="A140" s="87"/>
      <c r="B140" s="85" t="s">
        <v>211</v>
      </c>
      <c r="C140" s="86"/>
      <c r="D140" s="86"/>
      <c r="E140" s="86"/>
      <c r="F140" s="86"/>
      <c r="G140" s="86"/>
    </row>
    <row r="141" spans="1:7" ht="17.25">
      <c r="A141" s="127" t="s">
        <v>149</v>
      </c>
      <c r="B141" s="144"/>
      <c r="C141" s="144"/>
      <c r="D141" s="100" t="s">
        <v>6</v>
      </c>
      <c r="E141" s="163"/>
      <c r="F141" s="90" t="s">
        <v>11</v>
      </c>
      <c r="G141" s="90" t="s">
        <v>7</v>
      </c>
    </row>
    <row r="142" spans="1:7" ht="17.25">
      <c r="A142" s="144"/>
      <c r="B142" s="144"/>
      <c r="C142" s="144"/>
      <c r="D142" s="164"/>
      <c r="E142" s="165"/>
      <c r="F142" s="91" t="s">
        <v>32</v>
      </c>
      <c r="G142" s="91" t="s">
        <v>8</v>
      </c>
    </row>
    <row r="143" spans="1:7" ht="17.25">
      <c r="A143" s="159" t="s">
        <v>150</v>
      </c>
      <c r="B143" s="160"/>
      <c r="C143" s="161"/>
      <c r="D143" s="166" t="s">
        <v>154</v>
      </c>
      <c r="E143" s="166"/>
      <c r="F143" s="93"/>
      <c r="G143" s="138">
        <f>(100*F143)/26</f>
        <v>0</v>
      </c>
    </row>
    <row r="144" spans="1:7" ht="17.25">
      <c r="A144" s="159" t="s">
        <v>151</v>
      </c>
      <c r="B144" s="160"/>
      <c r="C144" s="161"/>
      <c r="D144" s="166" t="s">
        <v>155</v>
      </c>
      <c r="E144" s="166"/>
      <c r="F144" s="93"/>
      <c r="G144" s="138">
        <f>(150*F144)/26</f>
        <v>0</v>
      </c>
    </row>
    <row r="145" spans="1:7" ht="17.25">
      <c r="A145" s="159" t="s">
        <v>251</v>
      </c>
      <c r="B145" s="160"/>
      <c r="C145" s="161"/>
      <c r="D145" s="166" t="s">
        <v>156</v>
      </c>
      <c r="E145" s="166"/>
      <c r="F145" s="93"/>
      <c r="G145" s="138">
        <f>(200*F145)/26</f>
        <v>0</v>
      </c>
    </row>
    <row r="146" spans="1:7" ht="17.25">
      <c r="A146" s="159" t="s">
        <v>152</v>
      </c>
      <c r="B146" s="160"/>
      <c r="C146" s="161"/>
      <c r="D146" s="166" t="s">
        <v>157</v>
      </c>
      <c r="E146" s="166"/>
      <c r="F146" s="93"/>
      <c r="G146" s="138">
        <f>(300*F146)/26</f>
        <v>0</v>
      </c>
    </row>
    <row r="147" spans="1:7" ht="17.25">
      <c r="A147" s="86"/>
      <c r="B147" s="86"/>
      <c r="C147" s="86"/>
      <c r="D147" s="86"/>
      <c r="E147" s="158" t="s">
        <v>153</v>
      </c>
      <c r="F147" s="155"/>
      <c r="G147" s="124">
        <f>SUM(G143:G146)</f>
        <v>0</v>
      </c>
    </row>
    <row r="148" spans="1:7" ht="17.25">
      <c r="A148" s="86"/>
      <c r="B148" s="86"/>
      <c r="C148" s="86"/>
      <c r="D148" s="86"/>
      <c r="E148" s="86"/>
      <c r="F148" s="86"/>
      <c r="G148" s="86"/>
    </row>
    <row r="149" spans="1:7" ht="17.25">
      <c r="A149" s="86"/>
      <c r="B149" s="86"/>
      <c r="C149" s="86"/>
      <c r="D149" s="139" t="s">
        <v>200</v>
      </c>
      <c r="E149" s="140"/>
      <c r="F149" s="140"/>
      <c r="G149" s="141" t="e">
        <f>+G139+G129+G121+G112+G105+G147</f>
        <v>#DIV/0!</v>
      </c>
    </row>
    <row r="150" spans="1:7" ht="17.25">
      <c r="A150" s="86"/>
      <c r="B150" s="86"/>
      <c r="C150" s="86"/>
      <c r="D150" s="86"/>
      <c r="E150" s="86"/>
      <c r="F150" s="86"/>
      <c r="G150" s="86"/>
    </row>
    <row r="151" spans="1:7" ht="17.25">
      <c r="A151" s="88" t="s">
        <v>87</v>
      </c>
      <c r="B151" s="142"/>
      <c r="C151" s="143"/>
      <c r="D151" s="86"/>
      <c r="E151" s="86"/>
      <c r="F151" s="86"/>
      <c r="G151" s="86"/>
    </row>
    <row r="152" spans="1:7" ht="17.25">
      <c r="A152" s="86"/>
      <c r="B152" s="87" t="s">
        <v>88</v>
      </c>
      <c r="C152" s="86"/>
      <c r="D152" s="86"/>
      <c r="E152" s="86"/>
      <c r="F152" s="86"/>
      <c r="G152" s="86"/>
    </row>
    <row r="153" spans="1:7" ht="17.25">
      <c r="A153" s="127" t="s">
        <v>90</v>
      </c>
      <c r="B153" s="144"/>
      <c r="C153" s="144"/>
      <c r="D153" s="100" t="s">
        <v>6</v>
      </c>
      <c r="E153" s="163"/>
      <c r="F153" s="90" t="s">
        <v>11</v>
      </c>
      <c r="G153" s="90" t="s">
        <v>7</v>
      </c>
    </row>
    <row r="154" spans="1:7" ht="17.25">
      <c r="A154" s="144"/>
      <c r="B154" s="144"/>
      <c r="C154" s="144"/>
      <c r="D154" s="164"/>
      <c r="E154" s="165"/>
      <c r="F154" s="91" t="s">
        <v>18</v>
      </c>
      <c r="G154" s="91" t="s">
        <v>8</v>
      </c>
    </row>
    <row r="155" spans="1:7" ht="17.25">
      <c r="A155" s="159" t="s">
        <v>252</v>
      </c>
      <c r="B155" s="160"/>
      <c r="C155" s="161"/>
      <c r="D155" s="166" t="s">
        <v>237</v>
      </c>
      <c r="E155" s="166"/>
      <c r="F155" s="93"/>
      <c r="G155" s="138">
        <f>(+F155)/26</f>
        <v>0</v>
      </c>
    </row>
    <row r="156" spans="1:7" ht="17.25">
      <c r="A156" s="86"/>
      <c r="B156" s="86"/>
      <c r="C156" s="86"/>
      <c r="D156" s="86"/>
      <c r="E156" s="158" t="s">
        <v>91</v>
      </c>
      <c r="F156" s="155"/>
      <c r="G156" s="124">
        <f>+G155</f>
        <v>0</v>
      </c>
    </row>
    <row r="157" spans="1:7" ht="17.25">
      <c r="A157" s="86"/>
      <c r="B157" s="86"/>
      <c r="C157" s="86"/>
      <c r="D157" s="86"/>
      <c r="E157" s="86"/>
      <c r="F157" s="86"/>
      <c r="G157" s="86"/>
    </row>
    <row r="158" spans="1:7" ht="17.25">
      <c r="A158" s="86"/>
      <c r="B158" s="87" t="s">
        <v>92</v>
      </c>
      <c r="C158" s="86"/>
      <c r="D158" s="86"/>
      <c r="E158" s="86"/>
      <c r="F158" s="86"/>
      <c r="G158" s="86"/>
    </row>
    <row r="159" spans="1:7" ht="17.25">
      <c r="A159" s="127" t="s">
        <v>93</v>
      </c>
      <c r="B159" s="144"/>
      <c r="C159" s="144"/>
      <c r="D159" s="100" t="s">
        <v>6</v>
      </c>
      <c r="E159" s="163"/>
      <c r="F159" s="90" t="s">
        <v>11</v>
      </c>
      <c r="G159" s="90" t="s">
        <v>7</v>
      </c>
    </row>
    <row r="160" spans="1:7" ht="17.25">
      <c r="A160" s="144"/>
      <c r="B160" s="144"/>
      <c r="C160" s="144"/>
      <c r="D160" s="164"/>
      <c r="E160" s="165"/>
      <c r="F160" s="91" t="s">
        <v>94</v>
      </c>
      <c r="G160" s="91" t="s">
        <v>8</v>
      </c>
    </row>
    <row r="161" spans="1:7" ht="17.25">
      <c r="A161" s="159" t="s">
        <v>159</v>
      </c>
      <c r="B161" s="160"/>
      <c r="C161" s="161"/>
      <c r="D161" s="166" t="s">
        <v>238</v>
      </c>
      <c r="E161" s="166"/>
      <c r="F161" s="93"/>
      <c r="G161" s="138">
        <f>(3*F161)/26</f>
        <v>0</v>
      </c>
    </row>
    <row r="162" spans="1:7" ht="17.25">
      <c r="A162" s="86"/>
      <c r="B162" s="167"/>
      <c r="C162" s="168"/>
      <c r="D162" s="169"/>
      <c r="E162" s="158" t="s">
        <v>97</v>
      </c>
      <c r="F162" s="155"/>
      <c r="G162" s="124">
        <f>+G161</f>
        <v>0</v>
      </c>
    </row>
    <row r="163" spans="1:7" ht="17.25">
      <c r="A163" s="86"/>
      <c r="B163" s="87" t="s">
        <v>98</v>
      </c>
      <c r="C163" s="86"/>
      <c r="D163" s="86"/>
      <c r="E163" s="86"/>
      <c r="F163" s="86"/>
      <c r="G163" s="86"/>
    </row>
    <row r="164" spans="1:7" ht="17.25">
      <c r="A164" s="127" t="s">
        <v>239</v>
      </c>
      <c r="B164" s="144"/>
      <c r="C164" s="144"/>
      <c r="D164" s="100" t="s">
        <v>6</v>
      </c>
      <c r="E164" s="163"/>
      <c r="F164" s="90" t="s">
        <v>11</v>
      </c>
      <c r="G164" s="90" t="s">
        <v>7</v>
      </c>
    </row>
    <row r="165" spans="1:7" ht="17.25">
      <c r="A165" s="144"/>
      <c r="B165" s="144"/>
      <c r="C165" s="144"/>
      <c r="D165" s="164"/>
      <c r="E165" s="165"/>
      <c r="F165" s="91" t="s">
        <v>105</v>
      </c>
      <c r="G165" s="91" t="s">
        <v>8</v>
      </c>
    </row>
    <row r="166" spans="1:7" ht="17.25">
      <c r="A166" s="159" t="s">
        <v>201</v>
      </c>
      <c r="B166" s="160"/>
      <c r="C166" s="161"/>
      <c r="D166" s="166" t="s">
        <v>106</v>
      </c>
      <c r="E166" s="166"/>
      <c r="F166" s="93"/>
      <c r="G166" s="138">
        <f>(5*F166)/26</f>
        <v>0</v>
      </c>
    </row>
    <row r="167" spans="1:7" ht="17.25">
      <c r="A167" s="159" t="s">
        <v>99</v>
      </c>
      <c r="B167" s="160"/>
      <c r="C167" s="161"/>
      <c r="D167" s="166" t="s">
        <v>107</v>
      </c>
      <c r="E167" s="166"/>
      <c r="F167" s="93"/>
      <c r="G167" s="94">
        <f>3*F167</f>
        <v>0</v>
      </c>
    </row>
    <row r="168" spans="1:7" ht="17.25">
      <c r="A168" s="159" t="s">
        <v>101</v>
      </c>
      <c r="B168" s="160"/>
      <c r="C168" s="161"/>
      <c r="D168" s="166" t="s">
        <v>108</v>
      </c>
      <c r="E168" s="166"/>
      <c r="F168" s="93"/>
      <c r="G168" s="94">
        <f>1.5*F168</f>
        <v>0</v>
      </c>
    </row>
    <row r="169" spans="1:7" ht="17.25">
      <c r="A169" s="159" t="s">
        <v>100</v>
      </c>
      <c r="B169" s="160"/>
      <c r="C169" s="161"/>
      <c r="D169" s="166" t="s">
        <v>109</v>
      </c>
      <c r="E169" s="166"/>
      <c r="F169" s="93"/>
      <c r="G169" s="94">
        <f>6*F169</f>
        <v>0</v>
      </c>
    </row>
    <row r="170" spans="1:7" ht="17.25">
      <c r="A170" s="159" t="s">
        <v>102</v>
      </c>
      <c r="B170" s="160"/>
      <c r="C170" s="161"/>
      <c r="D170" s="166" t="s">
        <v>107</v>
      </c>
      <c r="E170" s="166"/>
      <c r="F170" s="93"/>
      <c r="G170" s="94">
        <f>3*F170</f>
        <v>0</v>
      </c>
    </row>
    <row r="171" spans="1:7" ht="17.25">
      <c r="A171" s="159" t="s">
        <v>103</v>
      </c>
      <c r="B171" s="160"/>
      <c r="C171" s="161"/>
      <c r="D171" s="166" t="s">
        <v>110</v>
      </c>
      <c r="E171" s="166"/>
      <c r="F171" s="93"/>
      <c r="G171" s="94">
        <f>10*F171</f>
        <v>0</v>
      </c>
    </row>
    <row r="172" spans="1:7" ht="17.25">
      <c r="A172" s="159" t="s">
        <v>104</v>
      </c>
      <c r="B172" s="160"/>
      <c r="C172" s="161"/>
      <c r="D172" s="166" t="s">
        <v>111</v>
      </c>
      <c r="E172" s="166"/>
      <c r="F172" s="93"/>
      <c r="G172" s="94">
        <f>5*F172</f>
        <v>0</v>
      </c>
    </row>
    <row r="173" spans="1:7" ht="17.25">
      <c r="A173" s="86"/>
      <c r="B173" s="86"/>
      <c r="C173" s="86"/>
      <c r="D173" s="86"/>
      <c r="E173" s="158" t="s">
        <v>96</v>
      </c>
      <c r="F173" s="155"/>
      <c r="G173" s="124">
        <f>SUM(G166:G172)</f>
        <v>0</v>
      </c>
    </row>
    <row r="174" spans="1:7" ht="17.25">
      <c r="A174" s="86"/>
      <c r="B174" s="86"/>
      <c r="C174" s="86"/>
      <c r="D174" s="86"/>
      <c r="E174" s="170"/>
      <c r="F174" s="95"/>
      <c r="G174" s="171"/>
    </row>
    <row r="175" spans="1:7" ht="17.25">
      <c r="A175" s="86"/>
      <c r="B175" s="87" t="s">
        <v>113</v>
      </c>
      <c r="C175" s="86"/>
      <c r="D175" s="86"/>
      <c r="E175" s="86"/>
      <c r="F175" s="86"/>
      <c r="G175" s="86"/>
    </row>
    <row r="176" spans="1:7" ht="17.25">
      <c r="A176" s="127" t="s">
        <v>114</v>
      </c>
      <c r="B176" s="144"/>
      <c r="C176" s="144"/>
      <c r="D176" s="103" t="s">
        <v>6</v>
      </c>
      <c r="E176" s="90" t="s">
        <v>11</v>
      </c>
      <c r="F176" s="90" t="s">
        <v>218</v>
      </c>
      <c r="G176" s="90" t="s">
        <v>7</v>
      </c>
    </row>
    <row r="177" spans="1:7" ht="17.25">
      <c r="A177" s="144"/>
      <c r="B177" s="144"/>
      <c r="C177" s="144"/>
      <c r="D177" s="109"/>
      <c r="E177" s="91" t="s">
        <v>94</v>
      </c>
      <c r="F177" s="91" t="s">
        <v>219</v>
      </c>
      <c r="G177" s="91" t="s">
        <v>8</v>
      </c>
    </row>
    <row r="178" spans="1:7" ht="17.25">
      <c r="A178" s="159" t="s">
        <v>223</v>
      </c>
      <c r="B178" s="160"/>
      <c r="C178" s="161"/>
      <c r="D178" s="172" t="s">
        <v>117</v>
      </c>
      <c r="E178" s="173"/>
      <c r="F178" s="121"/>
      <c r="G178" s="94"/>
    </row>
    <row r="179" spans="1:7" ht="17.25">
      <c r="A179" s="174"/>
      <c r="B179" s="148" t="s">
        <v>212</v>
      </c>
      <c r="C179" s="150"/>
      <c r="D179" s="175" t="s">
        <v>222</v>
      </c>
      <c r="E179" s="176"/>
      <c r="F179" s="93"/>
      <c r="G179" s="138" t="e">
        <f>((40*E179)/(100/F179))/26</f>
        <v>#DIV/0!</v>
      </c>
    </row>
    <row r="180" spans="1:7" ht="17.25">
      <c r="A180" s="177"/>
      <c r="B180" s="148" t="s">
        <v>213</v>
      </c>
      <c r="C180" s="150"/>
      <c r="D180" s="175" t="s">
        <v>234</v>
      </c>
      <c r="E180" s="176"/>
      <c r="F180" s="93"/>
      <c r="G180" s="138" t="e">
        <f>((40*E180)/(100/F180))/26</f>
        <v>#DIV/0!</v>
      </c>
    </row>
    <row r="181" spans="1:7" ht="17.25">
      <c r="A181" s="178"/>
      <c r="B181" s="148" t="s">
        <v>214</v>
      </c>
      <c r="C181" s="150"/>
      <c r="D181" s="179" t="s">
        <v>235</v>
      </c>
      <c r="E181" s="176"/>
      <c r="F181" s="93"/>
      <c r="G181" s="138" t="e">
        <f>((40*E181)/(100/F181))/26</f>
        <v>#DIV/0!</v>
      </c>
    </row>
    <row r="182" spans="1:7" ht="17.25">
      <c r="A182" s="180" t="s">
        <v>224</v>
      </c>
      <c r="B182" s="160"/>
      <c r="C182" s="161"/>
      <c r="D182" s="162" t="s">
        <v>118</v>
      </c>
      <c r="E182" s="176"/>
      <c r="F182" s="93"/>
      <c r="G182" s="138" t="e">
        <f>((80*E182)/(100/F182))/26</f>
        <v>#DIV/0!</v>
      </c>
    </row>
    <row r="183" spans="1:7" ht="17.25">
      <c r="A183" s="159" t="s">
        <v>115</v>
      </c>
      <c r="B183" s="160"/>
      <c r="C183" s="161"/>
      <c r="D183" s="162" t="s">
        <v>119</v>
      </c>
      <c r="E183" s="176"/>
      <c r="F183" s="93"/>
      <c r="G183" s="138" t="e">
        <f>((60*E183)/(100/F183))/26</f>
        <v>#DIV/0!</v>
      </c>
    </row>
    <row r="184" spans="1:7" ht="17.25">
      <c r="A184" s="159" t="s">
        <v>116</v>
      </c>
      <c r="B184" s="160"/>
      <c r="C184" s="161"/>
      <c r="D184" s="162" t="s">
        <v>120</v>
      </c>
      <c r="E184" s="176"/>
      <c r="F184" s="93"/>
      <c r="G184" s="138" t="e">
        <f>((120*E184)/(100/F184))/26</f>
        <v>#DIV/0!</v>
      </c>
    </row>
    <row r="185" spans="1:7" ht="17.25">
      <c r="A185" s="159" t="s">
        <v>148</v>
      </c>
      <c r="B185" s="160"/>
      <c r="C185" s="161"/>
      <c r="D185" s="162" t="s">
        <v>121</v>
      </c>
      <c r="E185" s="176"/>
      <c r="F185" s="93"/>
      <c r="G185" s="138" t="e">
        <f>((30*E185)/(100/F185))/26</f>
        <v>#DIV/0!</v>
      </c>
    </row>
    <row r="186" spans="1:7" ht="17.25">
      <c r="A186" s="86"/>
      <c r="B186" s="86"/>
      <c r="C186" s="86"/>
      <c r="D186" s="86"/>
      <c r="E186" s="158" t="s">
        <v>112</v>
      </c>
      <c r="F186" s="155"/>
      <c r="G186" s="181" t="e">
        <f>SUM(G179:G185)</f>
        <v>#DIV/0!</v>
      </c>
    </row>
    <row r="187" spans="1:7" ht="17.25">
      <c r="A187" s="86"/>
      <c r="B187" s="87" t="s">
        <v>122</v>
      </c>
      <c r="C187" s="86"/>
      <c r="D187" s="86"/>
      <c r="E187" s="86"/>
      <c r="F187" s="86"/>
      <c r="G187" s="86"/>
    </row>
    <row r="188" spans="1:7" ht="17.25">
      <c r="A188" s="127" t="s">
        <v>123</v>
      </c>
      <c r="B188" s="144"/>
      <c r="C188" s="144"/>
      <c r="D188" s="100" t="s">
        <v>6</v>
      </c>
      <c r="E188" s="163"/>
      <c r="F188" s="90" t="s">
        <v>124</v>
      </c>
      <c r="G188" s="90" t="s">
        <v>7</v>
      </c>
    </row>
    <row r="189" spans="1:7" ht="17.25">
      <c r="A189" s="144"/>
      <c r="B189" s="144"/>
      <c r="C189" s="144"/>
      <c r="D189" s="164"/>
      <c r="E189" s="165"/>
      <c r="F189" s="91" t="s">
        <v>125</v>
      </c>
      <c r="G189" s="91" t="s">
        <v>8</v>
      </c>
    </row>
    <row r="190" spans="1:7" ht="17.25">
      <c r="A190" s="159" t="s">
        <v>127</v>
      </c>
      <c r="B190" s="160"/>
      <c r="C190" s="161"/>
      <c r="D190" s="166" t="s">
        <v>80</v>
      </c>
      <c r="E190" s="166"/>
      <c r="F190" s="93"/>
      <c r="G190" s="138">
        <f>(10*F190)/26</f>
        <v>0</v>
      </c>
    </row>
    <row r="191" spans="1:7" ht="17.25">
      <c r="A191" s="159" t="s">
        <v>128</v>
      </c>
      <c r="B191" s="160"/>
      <c r="C191" s="161"/>
      <c r="D191" s="166" t="s">
        <v>138</v>
      </c>
      <c r="E191" s="166"/>
      <c r="F191" s="93"/>
      <c r="G191" s="138">
        <f>(+F191)/26</f>
        <v>0</v>
      </c>
    </row>
    <row r="192" spans="1:7" ht="17.25">
      <c r="A192" s="159" t="s">
        <v>129</v>
      </c>
      <c r="B192" s="160"/>
      <c r="C192" s="161"/>
      <c r="D192" s="166" t="s">
        <v>139</v>
      </c>
      <c r="E192" s="166"/>
      <c r="F192" s="93"/>
      <c r="G192" s="138">
        <f>(3*F192)/26</f>
        <v>0</v>
      </c>
    </row>
    <row r="193" spans="1:7" ht="17.25">
      <c r="A193" s="159" t="s">
        <v>130</v>
      </c>
      <c r="B193" s="160"/>
      <c r="C193" s="161"/>
      <c r="D193" s="166" t="s">
        <v>140</v>
      </c>
      <c r="E193" s="166"/>
      <c r="F193" s="93"/>
      <c r="G193" s="138">
        <f>(5*F193)/26</f>
        <v>0</v>
      </c>
    </row>
    <row r="194" spans="1:7" ht="17.25">
      <c r="A194" s="159" t="s">
        <v>131</v>
      </c>
      <c r="B194" s="160"/>
      <c r="C194" s="161"/>
      <c r="D194" s="166" t="s">
        <v>141</v>
      </c>
      <c r="E194" s="166"/>
      <c r="F194" s="93"/>
      <c r="G194" s="138">
        <f>(10*F194)/26</f>
        <v>0</v>
      </c>
    </row>
    <row r="195" spans="1:7" ht="17.25">
      <c r="A195" s="159" t="s">
        <v>132</v>
      </c>
      <c r="B195" s="160"/>
      <c r="C195" s="161"/>
      <c r="D195" s="166" t="s">
        <v>142</v>
      </c>
      <c r="E195" s="166"/>
      <c r="F195" s="93"/>
      <c r="G195" s="138">
        <f>(2*F195)/26</f>
        <v>0</v>
      </c>
    </row>
    <row r="196" spans="1:7" ht="17.25">
      <c r="A196" s="159" t="s">
        <v>133</v>
      </c>
      <c r="B196" s="160"/>
      <c r="C196" s="161"/>
      <c r="D196" s="166" t="s">
        <v>143</v>
      </c>
      <c r="E196" s="166"/>
      <c r="F196" s="93"/>
      <c r="G196" s="138">
        <f>(5*F196)/26</f>
        <v>0</v>
      </c>
    </row>
    <row r="197" spans="1:7" ht="17.25">
      <c r="A197" s="159" t="s">
        <v>134</v>
      </c>
      <c r="B197" s="160"/>
      <c r="C197" s="161"/>
      <c r="D197" s="166" t="s">
        <v>144</v>
      </c>
      <c r="E197" s="166"/>
      <c r="F197" s="93"/>
      <c r="G197" s="138">
        <f>(10*F197)/26</f>
        <v>0</v>
      </c>
    </row>
    <row r="198" spans="1:7" ht="17.25">
      <c r="A198" s="159" t="s">
        <v>160</v>
      </c>
      <c r="B198" s="160"/>
      <c r="C198" s="161"/>
      <c r="D198" s="166" t="s">
        <v>145</v>
      </c>
      <c r="E198" s="166"/>
      <c r="F198" s="93"/>
      <c r="G198" s="138">
        <f>(15*F198)/26</f>
        <v>0</v>
      </c>
    </row>
    <row r="199" spans="1:7" ht="17.25">
      <c r="A199" s="159" t="s">
        <v>135</v>
      </c>
      <c r="B199" s="160"/>
      <c r="C199" s="161"/>
      <c r="D199" s="166" t="s">
        <v>146</v>
      </c>
      <c r="E199" s="166"/>
      <c r="F199" s="93"/>
      <c r="G199" s="138">
        <f>(+F199)/26</f>
        <v>0</v>
      </c>
    </row>
    <row r="200" spans="1:7" ht="17.25">
      <c r="A200" s="159" t="s">
        <v>136</v>
      </c>
      <c r="B200" s="160"/>
      <c r="C200" s="161"/>
      <c r="D200" s="166" t="s">
        <v>138</v>
      </c>
      <c r="E200" s="166"/>
      <c r="F200" s="93"/>
      <c r="G200" s="138">
        <f>(+F200)/26</f>
        <v>0</v>
      </c>
    </row>
    <row r="201" spans="1:7" ht="17.25">
      <c r="A201" s="159" t="s">
        <v>137</v>
      </c>
      <c r="B201" s="160"/>
      <c r="C201" s="161"/>
      <c r="D201" s="166" t="s">
        <v>138</v>
      </c>
      <c r="E201" s="166"/>
      <c r="F201" s="93"/>
      <c r="G201" s="138">
        <f>(+F201)/26</f>
        <v>0</v>
      </c>
    </row>
    <row r="202" spans="1:7" ht="17.25">
      <c r="A202" s="159" t="s">
        <v>253</v>
      </c>
      <c r="B202" s="160"/>
      <c r="C202" s="161"/>
      <c r="D202" s="166" t="s">
        <v>147</v>
      </c>
      <c r="E202" s="166"/>
      <c r="F202" s="93"/>
      <c r="G202" s="138">
        <f>(2*F202)/26</f>
        <v>0</v>
      </c>
    </row>
    <row r="203" spans="1:7" ht="17.25">
      <c r="A203" s="159" t="s">
        <v>254</v>
      </c>
      <c r="B203" s="160"/>
      <c r="C203" s="161"/>
      <c r="D203" s="166" t="s">
        <v>138</v>
      </c>
      <c r="E203" s="166"/>
      <c r="F203" s="93"/>
      <c r="G203" s="138">
        <f>(+F203)/26</f>
        <v>0</v>
      </c>
    </row>
    <row r="204" spans="1:7" ht="17.25">
      <c r="A204" s="159" t="s">
        <v>202</v>
      </c>
      <c r="B204" s="160"/>
      <c r="C204" s="161"/>
      <c r="D204" s="166" t="s">
        <v>146</v>
      </c>
      <c r="E204" s="166"/>
      <c r="F204" s="93"/>
      <c r="G204" s="138">
        <f>(+F204)/26</f>
        <v>0</v>
      </c>
    </row>
    <row r="205" spans="1:7" ht="17.25">
      <c r="A205" s="86"/>
      <c r="B205" s="86"/>
      <c r="C205" s="86"/>
      <c r="D205" s="86"/>
      <c r="E205" s="158" t="s">
        <v>126</v>
      </c>
      <c r="F205" s="155"/>
      <c r="G205" s="124">
        <f>SUM(G190:G204)</f>
        <v>0</v>
      </c>
    </row>
    <row r="206" spans="1:7" ht="17.25">
      <c r="A206" s="86"/>
      <c r="B206" s="86"/>
      <c r="C206" s="86"/>
      <c r="D206" s="86"/>
      <c r="E206" s="86"/>
      <c r="F206" s="86"/>
      <c r="G206" s="86"/>
    </row>
    <row r="207" spans="1:7" ht="17.25">
      <c r="A207" s="86"/>
      <c r="B207" s="86"/>
      <c r="C207" s="86"/>
      <c r="D207" s="139" t="s">
        <v>158</v>
      </c>
      <c r="E207" s="140"/>
      <c r="F207" s="140"/>
      <c r="G207" s="141" t="e">
        <f>+G156+G162+G173+G186+G205</f>
        <v>#DIV/0!</v>
      </c>
    </row>
    <row r="208" spans="1:7" ht="17.25">
      <c r="A208" s="88" t="s">
        <v>161</v>
      </c>
      <c r="B208" s="142"/>
      <c r="C208" s="142"/>
      <c r="D208" s="86"/>
      <c r="E208" s="86"/>
      <c r="F208" s="86"/>
      <c r="G208" s="86"/>
    </row>
    <row r="209" spans="1:7" ht="17.25">
      <c r="A209" s="127" t="s">
        <v>162</v>
      </c>
      <c r="B209" s="144"/>
      <c r="C209" s="144"/>
      <c r="D209" s="103" t="s">
        <v>6</v>
      </c>
      <c r="E209" s="90" t="s">
        <v>11</v>
      </c>
      <c r="F209" s="90" t="s">
        <v>218</v>
      </c>
      <c r="G209" s="90" t="s">
        <v>7</v>
      </c>
    </row>
    <row r="210" spans="1:7" ht="17.25">
      <c r="A210" s="144"/>
      <c r="B210" s="144"/>
      <c r="C210" s="144"/>
      <c r="D210" s="182"/>
      <c r="E210" s="91" t="s">
        <v>220</v>
      </c>
      <c r="F210" s="91" t="s">
        <v>219</v>
      </c>
      <c r="G210" s="91" t="s">
        <v>8</v>
      </c>
    </row>
    <row r="211" spans="1:7" ht="17.25">
      <c r="A211" s="183" t="s">
        <v>163</v>
      </c>
      <c r="B211" s="160"/>
      <c r="C211" s="161"/>
      <c r="D211" s="184" t="s">
        <v>164</v>
      </c>
      <c r="E211" s="185"/>
      <c r="F211" s="146"/>
      <c r="G211" s="94"/>
    </row>
    <row r="212" spans="1:7" ht="17.25">
      <c r="A212" s="174"/>
      <c r="B212" s="148" t="s">
        <v>215</v>
      </c>
      <c r="C212" s="150"/>
      <c r="D212" s="175" t="s">
        <v>222</v>
      </c>
      <c r="E212" s="186"/>
      <c r="F212" s="93"/>
      <c r="G212" s="138" t="e">
        <f>((15*E212)/(100/F212))/26</f>
        <v>#DIV/0!</v>
      </c>
    </row>
    <row r="213" spans="1:7" ht="17.25">
      <c r="A213" s="177"/>
      <c r="B213" s="148" t="s">
        <v>216</v>
      </c>
      <c r="C213" s="150"/>
      <c r="D213" s="175" t="s">
        <v>236</v>
      </c>
      <c r="E213" s="186"/>
      <c r="F213" s="93"/>
      <c r="G213" s="138" t="e">
        <f>((15*E213)/(100/F213))/26</f>
        <v>#DIV/0!</v>
      </c>
    </row>
    <row r="214" spans="1:7" ht="17.25">
      <c r="A214" s="178"/>
      <c r="B214" s="148" t="s">
        <v>217</v>
      </c>
      <c r="C214" s="150"/>
      <c r="D214" s="179" t="s">
        <v>229</v>
      </c>
      <c r="E214" s="186"/>
      <c r="F214" s="93"/>
      <c r="G214" s="138" t="e">
        <f>((15*E214)/(100/F214))/26</f>
        <v>#DIV/0!</v>
      </c>
    </row>
    <row r="215" spans="1:7" ht="17.25">
      <c r="A215" s="187"/>
      <c r="B215" s="188"/>
      <c r="C215" s="188"/>
      <c r="D215" s="189"/>
      <c r="E215" s="190" t="s">
        <v>221</v>
      </c>
      <c r="F215" s="191"/>
      <c r="G215" s="94"/>
    </row>
    <row r="216" spans="1:7" ht="17.25">
      <c r="A216" s="159" t="s">
        <v>203</v>
      </c>
      <c r="B216" s="160"/>
      <c r="C216" s="161"/>
      <c r="D216" s="162" t="s">
        <v>255</v>
      </c>
      <c r="E216" s="192"/>
      <c r="F216" s="193"/>
      <c r="G216" s="138">
        <f>(+E216)/26</f>
        <v>0</v>
      </c>
    </row>
    <row r="217" spans="1:10" ht="17.25">
      <c r="A217" s="86"/>
      <c r="B217" s="86"/>
      <c r="C217" s="86"/>
      <c r="D217" s="86"/>
      <c r="E217" s="158" t="s">
        <v>166</v>
      </c>
      <c r="F217" s="155"/>
      <c r="G217" s="124" t="e">
        <f>SUM(G211:G216)</f>
        <v>#DIV/0!</v>
      </c>
      <c r="I217" s="27"/>
      <c r="J217" s="27"/>
    </row>
    <row r="218" spans="1:10" ht="17.25">
      <c r="A218" s="86"/>
      <c r="B218" s="86"/>
      <c r="C218" s="86"/>
      <c r="D218" s="86"/>
      <c r="E218" s="194"/>
      <c r="F218" s="195"/>
      <c r="G218" s="196"/>
      <c r="I218" s="28"/>
      <c r="J218" s="9"/>
    </row>
    <row r="219" spans="1:10" ht="17.25">
      <c r="A219" s="86"/>
      <c r="B219" s="86"/>
      <c r="C219" s="86"/>
      <c r="D219" s="139" t="s">
        <v>275</v>
      </c>
      <c r="E219" s="140"/>
      <c r="F219" s="140"/>
      <c r="G219" s="141" t="e">
        <f>+G217</f>
        <v>#DIV/0!</v>
      </c>
      <c r="I219" s="29"/>
      <c r="J219" s="19"/>
    </row>
    <row r="220" spans="1:10" ht="17.25">
      <c r="A220" s="88" t="s">
        <v>165</v>
      </c>
      <c r="B220" s="142"/>
      <c r="C220" s="142"/>
      <c r="D220" s="142"/>
      <c r="E220" s="142"/>
      <c r="F220" s="86"/>
      <c r="G220" s="86"/>
      <c r="I220" s="19"/>
      <c r="J220" s="19"/>
    </row>
    <row r="221" spans="1:10" ht="17.25">
      <c r="A221" s="86"/>
      <c r="B221" s="87" t="s">
        <v>167</v>
      </c>
      <c r="C221" s="86"/>
      <c r="D221" s="86"/>
      <c r="E221" s="86"/>
      <c r="F221" s="86"/>
      <c r="G221" s="86"/>
      <c r="I221" s="19"/>
      <c r="J221" s="19"/>
    </row>
    <row r="222" spans="1:7" ht="17.25">
      <c r="A222" s="127" t="s">
        <v>168</v>
      </c>
      <c r="B222" s="144"/>
      <c r="C222" s="144"/>
      <c r="D222" s="100" t="s">
        <v>6</v>
      </c>
      <c r="E222" s="197"/>
      <c r="F222" s="163"/>
      <c r="G222" s="90" t="s">
        <v>7</v>
      </c>
    </row>
    <row r="223" spans="1:7" ht="17.25">
      <c r="A223" s="144"/>
      <c r="B223" s="144"/>
      <c r="C223" s="144"/>
      <c r="D223" s="164"/>
      <c r="E223" s="198"/>
      <c r="F223" s="165"/>
      <c r="G223" s="91" t="s">
        <v>8</v>
      </c>
    </row>
    <row r="224" spans="1:7" ht="17.25">
      <c r="A224" s="159" t="s">
        <v>210</v>
      </c>
      <c r="B224" s="160"/>
      <c r="C224" s="161"/>
      <c r="D224" s="148" t="s">
        <v>174</v>
      </c>
      <c r="E224" s="149"/>
      <c r="F224" s="199"/>
      <c r="G224" s="93"/>
    </row>
    <row r="225" spans="1:7" ht="17.25">
      <c r="A225" s="159" t="s">
        <v>169</v>
      </c>
      <c r="B225" s="160"/>
      <c r="C225" s="161"/>
      <c r="D225" s="148" t="s">
        <v>173</v>
      </c>
      <c r="E225" s="149"/>
      <c r="F225" s="199"/>
      <c r="G225" s="93"/>
    </row>
    <row r="226" spans="1:7" ht="17.25">
      <c r="A226" s="159" t="s">
        <v>204</v>
      </c>
      <c r="B226" s="160"/>
      <c r="C226" s="161"/>
      <c r="D226" s="148" t="s">
        <v>172</v>
      </c>
      <c r="E226" s="149"/>
      <c r="F226" s="199"/>
      <c r="G226" s="93"/>
    </row>
    <row r="227" spans="1:7" ht="17.25">
      <c r="A227" s="159" t="s">
        <v>205</v>
      </c>
      <c r="B227" s="160"/>
      <c r="C227" s="161"/>
      <c r="D227" s="148" t="s">
        <v>172</v>
      </c>
      <c r="E227" s="149"/>
      <c r="F227" s="199"/>
      <c r="G227" s="93"/>
    </row>
    <row r="228" spans="1:7" ht="17.25">
      <c r="A228" s="159" t="s">
        <v>206</v>
      </c>
      <c r="B228" s="160"/>
      <c r="C228" s="161"/>
      <c r="D228" s="148" t="s">
        <v>172</v>
      </c>
      <c r="E228" s="149"/>
      <c r="F228" s="199"/>
      <c r="G228" s="93"/>
    </row>
    <row r="229" spans="1:7" ht="17.25">
      <c r="A229" s="159" t="s">
        <v>170</v>
      </c>
      <c r="B229" s="160"/>
      <c r="C229" s="161"/>
      <c r="D229" s="148" t="s">
        <v>172</v>
      </c>
      <c r="E229" s="149"/>
      <c r="F229" s="199"/>
      <c r="G229" s="93"/>
    </row>
    <row r="230" spans="1:7" ht="17.25">
      <c r="A230" s="86"/>
      <c r="B230" s="86"/>
      <c r="C230" s="86"/>
      <c r="D230" s="86"/>
      <c r="E230" s="158" t="s">
        <v>171</v>
      </c>
      <c r="F230" s="155"/>
      <c r="G230" s="200">
        <f>SUM(G224:G229)</f>
        <v>0</v>
      </c>
    </row>
    <row r="231" spans="1:7" ht="17.25">
      <c r="A231" s="86"/>
      <c r="B231" s="87" t="s">
        <v>266</v>
      </c>
      <c r="C231" s="86"/>
      <c r="D231" s="86"/>
      <c r="E231" s="86"/>
      <c r="F231" s="86"/>
      <c r="G231" s="86"/>
    </row>
    <row r="232" spans="1:7" ht="17.25">
      <c r="A232" s="86"/>
      <c r="B232" s="87" t="s">
        <v>267</v>
      </c>
      <c r="C232" s="86"/>
      <c r="D232" s="86"/>
      <c r="E232" s="86"/>
      <c r="F232" s="86"/>
      <c r="G232" s="86"/>
    </row>
    <row r="233" spans="1:7" ht="17.25">
      <c r="A233" s="86"/>
      <c r="B233" s="87" t="s">
        <v>268</v>
      </c>
      <c r="C233" s="86"/>
      <c r="D233" s="86"/>
      <c r="E233" s="86"/>
      <c r="F233" s="86"/>
      <c r="G233" s="86"/>
    </row>
    <row r="234" spans="1:7" ht="17.25">
      <c r="A234" s="127" t="s">
        <v>183</v>
      </c>
      <c r="B234" s="144"/>
      <c r="C234" s="144"/>
      <c r="D234" s="100" t="s">
        <v>6</v>
      </c>
      <c r="E234" s="163"/>
      <c r="F234" s="90" t="s">
        <v>176</v>
      </c>
      <c r="G234" s="90" t="s">
        <v>7</v>
      </c>
    </row>
    <row r="235" spans="1:7" ht="17.25">
      <c r="A235" s="144"/>
      <c r="B235" s="144"/>
      <c r="C235" s="144"/>
      <c r="D235" s="164"/>
      <c r="E235" s="165"/>
      <c r="F235" s="91" t="s">
        <v>177</v>
      </c>
      <c r="G235" s="91" t="s">
        <v>8</v>
      </c>
    </row>
    <row r="236" spans="1:7" ht="17.25">
      <c r="A236" s="159" t="s">
        <v>178</v>
      </c>
      <c r="B236" s="160"/>
      <c r="C236" s="161"/>
      <c r="D236" s="148" t="s">
        <v>180</v>
      </c>
      <c r="E236" s="150"/>
      <c r="F236" s="93"/>
      <c r="G236" s="94">
        <f>5*F236</f>
        <v>0</v>
      </c>
    </row>
    <row r="237" spans="1:7" ht="17.25">
      <c r="A237" s="159" t="s">
        <v>179</v>
      </c>
      <c r="B237" s="160"/>
      <c r="C237" s="161"/>
      <c r="D237" s="148" t="s">
        <v>181</v>
      </c>
      <c r="E237" s="150"/>
      <c r="F237" s="93"/>
      <c r="G237" s="94">
        <f>2.5*F237</f>
        <v>0</v>
      </c>
    </row>
    <row r="238" spans="1:7" ht="17.25">
      <c r="A238" s="86"/>
      <c r="B238" s="86"/>
      <c r="C238" s="86"/>
      <c r="D238" s="86"/>
      <c r="E238" s="158" t="s">
        <v>175</v>
      </c>
      <c r="F238" s="155"/>
      <c r="G238" s="201">
        <f>SUM(G236:G237)</f>
        <v>0</v>
      </c>
    </row>
    <row r="239" spans="1:7" ht="17.25">
      <c r="A239" s="86"/>
      <c r="B239" s="87" t="s">
        <v>182</v>
      </c>
      <c r="C239" s="86"/>
      <c r="D239" s="86"/>
      <c r="E239" s="86"/>
      <c r="F239" s="86"/>
      <c r="G239" s="86"/>
    </row>
    <row r="240" spans="1:7" ht="17.25">
      <c r="A240" s="127" t="s">
        <v>184</v>
      </c>
      <c r="B240" s="144"/>
      <c r="C240" s="144"/>
      <c r="D240" s="100" t="s">
        <v>6</v>
      </c>
      <c r="E240" s="197"/>
      <c r="F240" s="163"/>
      <c r="G240" s="90" t="s">
        <v>7</v>
      </c>
    </row>
    <row r="241" spans="1:7" ht="17.25">
      <c r="A241" s="144"/>
      <c r="B241" s="144"/>
      <c r="C241" s="144"/>
      <c r="D241" s="164"/>
      <c r="E241" s="198"/>
      <c r="F241" s="165"/>
      <c r="G241" s="91" t="s">
        <v>8</v>
      </c>
    </row>
    <row r="242" spans="1:7" ht="17.25">
      <c r="A242" s="159" t="s">
        <v>185</v>
      </c>
      <c r="B242" s="160"/>
      <c r="C242" s="161"/>
      <c r="D242" s="148" t="s">
        <v>188</v>
      </c>
      <c r="E242" s="149"/>
      <c r="F242" s="199"/>
      <c r="G242" s="93"/>
    </row>
    <row r="243" spans="1:7" ht="17.25">
      <c r="A243" s="159" t="s">
        <v>186</v>
      </c>
      <c r="B243" s="160"/>
      <c r="C243" s="161"/>
      <c r="D243" s="148" t="s">
        <v>180</v>
      </c>
      <c r="E243" s="149"/>
      <c r="F243" s="199"/>
      <c r="G243" s="93"/>
    </row>
    <row r="244" spans="1:7" ht="17.25">
      <c r="A244" s="159" t="s">
        <v>187</v>
      </c>
      <c r="B244" s="160"/>
      <c r="C244" s="161"/>
      <c r="D244" s="148" t="s">
        <v>174</v>
      </c>
      <c r="E244" s="149"/>
      <c r="F244" s="199"/>
      <c r="G244" s="93"/>
    </row>
    <row r="245" spans="1:7" ht="17.25">
      <c r="A245" s="86"/>
      <c r="B245" s="86"/>
      <c r="C245" s="86"/>
      <c r="D245" s="86"/>
      <c r="E245" s="158" t="s">
        <v>189</v>
      </c>
      <c r="F245" s="155"/>
      <c r="G245" s="200">
        <f>SUM(G242:G244)</f>
        <v>0</v>
      </c>
    </row>
    <row r="246" spans="1:7" ht="17.25">
      <c r="A246" s="86"/>
      <c r="B246" s="87" t="s">
        <v>191</v>
      </c>
      <c r="C246" s="86"/>
      <c r="D246" s="86"/>
      <c r="E246" s="86"/>
      <c r="F246" s="86"/>
      <c r="G246" s="86"/>
    </row>
    <row r="247" spans="1:7" ht="17.25">
      <c r="A247" s="127" t="s">
        <v>227</v>
      </c>
      <c r="B247" s="144"/>
      <c r="C247" s="144"/>
      <c r="D247" s="100" t="s">
        <v>6</v>
      </c>
      <c r="E247" s="163"/>
      <c r="F247" s="90" t="s">
        <v>11</v>
      </c>
      <c r="G247" s="90" t="s">
        <v>7</v>
      </c>
    </row>
    <row r="248" spans="1:7" ht="17.25">
      <c r="A248" s="144"/>
      <c r="B248" s="144"/>
      <c r="C248" s="144"/>
      <c r="D248" s="164"/>
      <c r="E248" s="165"/>
      <c r="F248" s="91" t="s">
        <v>125</v>
      </c>
      <c r="G248" s="91" t="s">
        <v>8</v>
      </c>
    </row>
    <row r="249" spans="1:7" ht="17.25">
      <c r="A249" s="159" t="s">
        <v>264</v>
      </c>
      <c r="B249" s="160"/>
      <c r="C249" s="161"/>
      <c r="D249" s="148" t="s">
        <v>265</v>
      </c>
      <c r="E249" s="150"/>
      <c r="F249" s="93"/>
      <c r="G249" s="202">
        <f>10*F249</f>
        <v>0</v>
      </c>
    </row>
    <row r="250" spans="1:7" ht="17.25">
      <c r="A250" s="159" t="s">
        <v>207</v>
      </c>
      <c r="B250" s="160"/>
      <c r="C250" s="161"/>
      <c r="D250" s="148" t="s">
        <v>262</v>
      </c>
      <c r="E250" s="150"/>
      <c r="F250" s="93"/>
      <c r="G250" s="202">
        <f>6*F250</f>
        <v>0</v>
      </c>
    </row>
    <row r="251" spans="1:7" ht="17.25">
      <c r="A251" s="159" t="s">
        <v>225</v>
      </c>
      <c r="B251" s="160"/>
      <c r="C251" s="161"/>
      <c r="D251" s="148" t="s">
        <v>256</v>
      </c>
      <c r="E251" s="150"/>
      <c r="F251" s="93"/>
      <c r="G251" s="202">
        <f>1*F251</f>
        <v>0</v>
      </c>
    </row>
    <row r="252" spans="1:7" ht="17.25">
      <c r="A252" s="159" t="s">
        <v>226</v>
      </c>
      <c r="B252" s="160"/>
      <c r="C252" s="161"/>
      <c r="D252" s="148" t="s">
        <v>257</v>
      </c>
      <c r="E252" s="150"/>
      <c r="F252" s="93"/>
      <c r="G252" s="203">
        <f>1*F252</f>
        <v>0</v>
      </c>
    </row>
    <row r="253" spans="1:7" ht="17.25">
      <c r="A253" s="159" t="s">
        <v>233</v>
      </c>
      <c r="B253" s="160"/>
      <c r="C253" s="161"/>
      <c r="D253" s="148" t="s">
        <v>258</v>
      </c>
      <c r="E253" s="150"/>
      <c r="F253" s="93"/>
      <c r="G253" s="138">
        <f>(1*F253)/26</f>
        <v>0</v>
      </c>
    </row>
    <row r="254" spans="1:7" ht="17.25">
      <c r="A254" s="159" t="s">
        <v>208</v>
      </c>
      <c r="B254" s="160"/>
      <c r="C254" s="161"/>
      <c r="D254" s="148" t="s">
        <v>259</v>
      </c>
      <c r="E254" s="150"/>
      <c r="F254" s="93"/>
      <c r="G254" s="138">
        <f>(1*F254)/26</f>
        <v>0</v>
      </c>
    </row>
    <row r="255" spans="1:7" ht="17.25">
      <c r="A255" s="159" t="s">
        <v>228</v>
      </c>
      <c r="B255" s="160"/>
      <c r="C255" s="161"/>
      <c r="D255" s="148" t="s">
        <v>259</v>
      </c>
      <c r="E255" s="150"/>
      <c r="F255" s="93"/>
      <c r="G255" s="138">
        <f>(1*F255)/26</f>
        <v>0</v>
      </c>
    </row>
    <row r="256" spans="1:7" ht="17.25">
      <c r="A256" s="159" t="s">
        <v>231</v>
      </c>
      <c r="B256" s="160"/>
      <c r="C256" s="161"/>
      <c r="D256" s="148" t="s">
        <v>259</v>
      </c>
      <c r="E256" s="150"/>
      <c r="F256" s="93"/>
      <c r="G256" s="138">
        <f>(1*F256)/26</f>
        <v>0</v>
      </c>
    </row>
    <row r="257" spans="1:7" ht="17.25">
      <c r="A257" s="86"/>
      <c r="B257" s="86"/>
      <c r="C257" s="86"/>
      <c r="D257" s="86"/>
      <c r="E257" s="158" t="s">
        <v>190</v>
      </c>
      <c r="F257" s="155"/>
      <c r="G257" s="124">
        <f>SUM(G249:G256)</f>
        <v>0</v>
      </c>
    </row>
    <row r="258" spans="1:7" ht="17.25">
      <c r="A258" s="86"/>
      <c r="B258" s="86"/>
      <c r="C258" s="86"/>
      <c r="D258" s="86"/>
      <c r="E258" s="86"/>
      <c r="F258" s="86"/>
      <c r="G258" s="86"/>
    </row>
    <row r="259" spans="1:7" ht="17.25">
      <c r="A259" s="86"/>
      <c r="B259" s="86"/>
      <c r="C259" s="139" t="s">
        <v>230</v>
      </c>
      <c r="D259" s="204"/>
      <c r="E259" s="140"/>
      <c r="F259" s="140"/>
      <c r="G259" s="141">
        <f>+G230+G238+G245+G257</f>
        <v>0</v>
      </c>
    </row>
    <row r="260" spans="1:7" ht="17.25">
      <c r="A260" s="86"/>
      <c r="B260" s="86"/>
      <c r="C260" s="86"/>
      <c r="D260" s="86"/>
      <c r="E260" s="86"/>
      <c r="F260" s="86"/>
      <c r="G260" s="86"/>
    </row>
    <row r="261" spans="1:7" ht="17.25">
      <c r="A261" s="86"/>
      <c r="B261" s="86"/>
      <c r="C261" s="86"/>
      <c r="D261" s="86"/>
      <c r="E261" s="86"/>
      <c r="F261" s="86"/>
      <c r="G261" s="86"/>
    </row>
    <row r="262" spans="1:7" ht="17.25">
      <c r="A262" s="86"/>
      <c r="B262" s="86"/>
      <c r="C262" s="86"/>
      <c r="D262" s="86"/>
      <c r="E262" s="205" t="s">
        <v>269</v>
      </c>
      <c r="F262" s="205"/>
      <c r="G262" s="205"/>
    </row>
    <row r="263" spans="1:7" ht="17.25">
      <c r="A263" s="86"/>
      <c r="B263" s="86"/>
      <c r="C263" s="86"/>
      <c r="D263" s="86"/>
      <c r="E263" s="205" t="s">
        <v>209</v>
      </c>
      <c r="F263" s="205"/>
      <c r="G263" s="205"/>
    </row>
    <row r="266" spans="1:7" s="3" customFormat="1" ht="22.5">
      <c r="A266" s="1"/>
      <c r="B266" s="1"/>
      <c r="C266" s="1"/>
      <c r="D266" s="1"/>
      <c r="E266" s="1"/>
      <c r="F266" s="1"/>
      <c r="G266" s="1"/>
    </row>
  </sheetData>
  <sheetProtection selectLockedCells="1"/>
  <mergeCells count="220">
    <mergeCell ref="A24:A27"/>
    <mergeCell ref="B24:B27"/>
    <mergeCell ref="A14:A17"/>
    <mergeCell ref="B14:B17"/>
    <mergeCell ref="A19:A22"/>
    <mergeCell ref="B19:B22"/>
    <mergeCell ref="A225:C225"/>
    <mergeCell ref="D155:E155"/>
    <mergeCell ref="B179:C179"/>
    <mergeCell ref="B180:C180"/>
    <mergeCell ref="B181:C181"/>
    <mergeCell ref="A159:C160"/>
    <mergeCell ref="A164:C165"/>
    <mergeCell ref="A170:C170"/>
    <mergeCell ref="A169:C169"/>
    <mergeCell ref="D164:E165"/>
    <mergeCell ref="E216:F216"/>
    <mergeCell ref="B212:C212"/>
    <mergeCell ref="B213:C213"/>
    <mergeCell ref="B214:C214"/>
    <mergeCell ref="A216:C216"/>
    <mergeCell ref="D242:F242"/>
    <mergeCell ref="D227:F227"/>
    <mergeCell ref="D224:F224"/>
    <mergeCell ref="D225:F225"/>
    <mergeCell ref="D226:F226"/>
    <mergeCell ref="A243:C243"/>
    <mergeCell ref="D228:F228"/>
    <mergeCell ref="A236:C236"/>
    <mergeCell ref="D243:F243"/>
    <mergeCell ref="D229:F229"/>
    <mergeCell ref="D222:F223"/>
    <mergeCell ref="A234:C235"/>
    <mergeCell ref="D234:E235"/>
    <mergeCell ref="A228:C228"/>
    <mergeCell ref="A229:C229"/>
    <mergeCell ref="A252:C252"/>
    <mergeCell ref="D252:E252"/>
    <mergeCell ref="A247:C248"/>
    <mergeCell ref="D247:E248"/>
    <mergeCell ref="A250:C250"/>
    <mergeCell ref="D250:E250"/>
    <mergeCell ref="A249:C249"/>
    <mergeCell ref="D249:E249"/>
    <mergeCell ref="D236:E236"/>
    <mergeCell ref="A237:C237"/>
    <mergeCell ref="D237:E237"/>
    <mergeCell ref="A251:C251"/>
    <mergeCell ref="D251:E251"/>
    <mergeCell ref="A244:C244"/>
    <mergeCell ref="D244:F244"/>
    <mergeCell ref="A240:C241"/>
    <mergeCell ref="D240:F241"/>
    <mergeCell ref="A242:C242"/>
    <mergeCell ref="A254:C254"/>
    <mergeCell ref="D254:E254"/>
    <mergeCell ref="A256:C256"/>
    <mergeCell ref="D256:E256"/>
    <mergeCell ref="A222:C223"/>
    <mergeCell ref="A224:C224"/>
    <mergeCell ref="A255:C255"/>
    <mergeCell ref="D255:E255"/>
    <mergeCell ref="A226:C226"/>
    <mergeCell ref="A227:C227"/>
    <mergeCell ref="A253:C253"/>
    <mergeCell ref="D253:E253"/>
    <mergeCell ref="A145:C145"/>
    <mergeCell ref="D145:E145"/>
    <mergeCell ref="A209:C210"/>
    <mergeCell ref="A211:C211"/>
    <mergeCell ref="D159:E160"/>
    <mergeCell ref="A161:C161"/>
    <mergeCell ref="D161:E161"/>
    <mergeCell ref="A153:C154"/>
    <mergeCell ref="D153:E154"/>
    <mergeCell ref="A155:C155"/>
    <mergeCell ref="A136:C136"/>
    <mergeCell ref="A137:C137"/>
    <mergeCell ref="A138:C138"/>
    <mergeCell ref="A133:C133"/>
    <mergeCell ref="A134:C134"/>
    <mergeCell ref="A135:C135"/>
    <mergeCell ref="A144:C144"/>
    <mergeCell ref="D144:E144"/>
    <mergeCell ref="A131:C132"/>
    <mergeCell ref="D131:D132"/>
    <mergeCell ref="A4:G4"/>
    <mergeCell ref="A1:G1"/>
    <mergeCell ref="A2:G2"/>
    <mergeCell ref="A12:A13"/>
    <mergeCell ref="D71:D72"/>
    <mergeCell ref="A71:C72"/>
    <mergeCell ref="A29:A32"/>
    <mergeCell ref="B29:B32"/>
    <mergeCell ref="A127:C127"/>
    <mergeCell ref="A128:C128"/>
    <mergeCell ref="A73:B73"/>
    <mergeCell ref="B12:B13"/>
    <mergeCell ref="C12:C13"/>
    <mergeCell ref="B48:B50"/>
    <mergeCell ref="A101:C101"/>
    <mergeCell ref="A89:B89"/>
    <mergeCell ref="A125:C125"/>
    <mergeCell ref="A126:C126"/>
    <mergeCell ref="D12:D13"/>
    <mergeCell ref="E7:G7"/>
    <mergeCell ref="E8:G8"/>
    <mergeCell ref="A60:A62"/>
    <mergeCell ref="A64:A66"/>
    <mergeCell ref="A34:A37"/>
    <mergeCell ref="B34:B37"/>
    <mergeCell ref="A44:A46"/>
    <mergeCell ref="A48:A50"/>
    <mergeCell ref="B44:B46"/>
    <mergeCell ref="D87:D88"/>
    <mergeCell ref="C80:D80"/>
    <mergeCell ref="C81:D81"/>
    <mergeCell ref="A80:B80"/>
    <mergeCell ref="A81:B81"/>
    <mergeCell ref="A87:B88"/>
    <mergeCell ref="B111:D111"/>
    <mergeCell ref="A123:C124"/>
    <mergeCell ref="D123:D124"/>
    <mergeCell ref="A115:C116"/>
    <mergeCell ref="D115:D116"/>
    <mergeCell ref="A98:C99"/>
    <mergeCell ref="A100:C100"/>
    <mergeCell ref="D100:D103"/>
    <mergeCell ref="A102:C102"/>
    <mergeCell ref="A103:C103"/>
    <mergeCell ref="A90:B90"/>
    <mergeCell ref="A91:B91"/>
    <mergeCell ref="A92:B92"/>
    <mergeCell ref="D98:D99"/>
    <mergeCell ref="D166:E166"/>
    <mergeCell ref="A171:C171"/>
    <mergeCell ref="D171:E171"/>
    <mergeCell ref="A167:C167"/>
    <mergeCell ref="D167:E167"/>
    <mergeCell ref="A168:C168"/>
    <mergeCell ref="D168:E168"/>
    <mergeCell ref="D170:E170"/>
    <mergeCell ref="D169:E169"/>
    <mergeCell ref="A166:C166"/>
    <mergeCell ref="A172:C172"/>
    <mergeCell ref="D172:E172"/>
    <mergeCell ref="A184:C184"/>
    <mergeCell ref="A185:C185"/>
    <mergeCell ref="A182:C182"/>
    <mergeCell ref="A183:C183"/>
    <mergeCell ref="A176:C177"/>
    <mergeCell ref="A178:C178"/>
    <mergeCell ref="A204:C204"/>
    <mergeCell ref="D204:E204"/>
    <mergeCell ref="A188:C189"/>
    <mergeCell ref="D188:E189"/>
    <mergeCell ref="A190:C190"/>
    <mergeCell ref="D190:E190"/>
    <mergeCell ref="D200:E200"/>
    <mergeCell ref="A191:C191"/>
    <mergeCell ref="A192:C192"/>
    <mergeCell ref="A201:C201"/>
    <mergeCell ref="D201:E201"/>
    <mergeCell ref="A193:C193"/>
    <mergeCell ref="A194:C194"/>
    <mergeCell ref="A203:C203"/>
    <mergeCell ref="D203:E203"/>
    <mergeCell ref="A195:C195"/>
    <mergeCell ref="A196:C196"/>
    <mergeCell ref="A197:C197"/>
    <mergeCell ref="A198:C198"/>
    <mergeCell ref="D196:E196"/>
    <mergeCell ref="D197:E197"/>
    <mergeCell ref="D198:E198"/>
    <mergeCell ref="A200:C200"/>
    <mergeCell ref="C6:D6"/>
    <mergeCell ref="C64:C65"/>
    <mergeCell ref="C44:C45"/>
    <mergeCell ref="C48:C49"/>
    <mergeCell ref="C52:C53"/>
    <mergeCell ref="D199:E199"/>
    <mergeCell ref="D192:E192"/>
    <mergeCell ref="D193:E193"/>
    <mergeCell ref="D194:E194"/>
    <mergeCell ref="D195:E195"/>
    <mergeCell ref="C5:D5"/>
    <mergeCell ref="A146:C146"/>
    <mergeCell ref="D146:E146"/>
    <mergeCell ref="A141:C142"/>
    <mergeCell ref="D141:E142"/>
    <mergeCell ref="A143:C143"/>
    <mergeCell ref="D143:E143"/>
    <mergeCell ref="C60:C61"/>
    <mergeCell ref="A107:C108"/>
    <mergeCell ref="D107:D108"/>
    <mergeCell ref="A109:C109"/>
    <mergeCell ref="B110:D110"/>
    <mergeCell ref="C56:C57"/>
    <mergeCell ref="C87:C88"/>
    <mergeCell ref="C78:D79"/>
    <mergeCell ref="A78:B79"/>
    <mergeCell ref="A104:C104"/>
    <mergeCell ref="B52:B54"/>
    <mergeCell ref="B56:B58"/>
    <mergeCell ref="A74:B74"/>
    <mergeCell ref="A75:B75"/>
    <mergeCell ref="B60:B62"/>
    <mergeCell ref="B64:B66"/>
    <mergeCell ref="A52:A54"/>
    <mergeCell ref="A56:A58"/>
    <mergeCell ref="E262:G262"/>
    <mergeCell ref="E263:G263"/>
    <mergeCell ref="A117:C117"/>
    <mergeCell ref="A118:C118"/>
    <mergeCell ref="A119:C119"/>
    <mergeCell ref="A120:C120"/>
    <mergeCell ref="A202:C202"/>
    <mergeCell ref="D202:E202"/>
    <mergeCell ref="A199:C199"/>
    <mergeCell ref="D191:E191"/>
  </mergeCells>
  <printOptions/>
  <pageMargins left="0.35433070866141736" right="0.31496062992125984" top="0.2362204724409449" bottom="0.1968503937007874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Kittipoom</cp:lastModifiedBy>
  <cp:lastPrinted>2013-09-16T04:08:13Z</cp:lastPrinted>
  <dcterms:created xsi:type="dcterms:W3CDTF">2010-04-19T03:36:04Z</dcterms:created>
  <dcterms:modified xsi:type="dcterms:W3CDTF">2013-09-16T04:10:04Z</dcterms:modified>
  <cp:category/>
  <cp:version/>
  <cp:contentType/>
  <cp:contentStatus/>
</cp:coreProperties>
</file>